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572 - BEEEP\Implementation\Projects\Gate &amp; Traffic management\Gate &amp; Traffic Phase 2\Revised Tender Documents\"/>
    </mc:Choice>
  </mc:AlternateContent>
  <xr:revisionPtr revIDLastSave="0" documentId="13_ncr:1_{F35263CE-7F26-4D2D-B438-E0C06149D4F7}" xr6:coauthVersionLast="47" xr6:coauthVersionMax="47" xr10:uidLastSave="{00000000-0000-0000-0000-000000000000}"/>
  <bookViews>
    <workbookView xWindow="-110" yWindow="-110" windowWidth="19420" windowHeight="11500" tabRatio="860" activeTab="1" xr2:uid="{00000000-000D-0000-FFFF-FFFF00000000}"/>
  </bookViews>
  <sheets>
    <sheet name="Summary" sheetId="25" r:id="rId1"/>
    <sheet name="1" sheetId="1" r:id="rId2"/>
    <sheet name="4" sheetId="3" r:id="rId3"/>
    <sheet name="9" sheetId="42" r:id="rId4"/>
    <sheet name="13" sheetId="10" r:id="rId5"/>
    <sheet name="17" sheetId="27" r:id="rId6"/>
    <sheet name="20" sheetId="19" r:id="rId7"/>
    <sheet name="22" sheetId="33" r:id="rId8"/>
    <sheet name="24" sheetId="44" r:id="rId9"/>
  </sheets>
  <definedNames>
    <definedName name="_xlnm._FilterDatabase" localSheetId="1" hidden="1">'1'!#REF!</definedName>
    <definedName name="_xlnm._FilterDatabase" localSheetId="4" hidden="1">'13'!#REF!</definedName>
    <definedName name="_xlnm._FilterDatabase" localSheetId="5" hidden="1">'17'!#REF!</definedName>
    <definedName name="_xlnm._FilterDatabase" localSheetId="6" hidden="1">'20'!#REF!</definedName>
    <definedName name="_xlnm._FilterDatabase" localSheetId="7" hidden="1">'22'!#REF!</definedName>
    <definedName name="_xlnm._FilterDatabase" localSheetId="3" hidden="1">'9'!#REF!</definedName>
    <definedName name="_xlnm.Print_Area" localSheetId="1">'1'!$A$1:$F$41</definedName>
    <definedName name="_xlnm.Print_Area" localSheetId="4">'13'!$A$1:$F$16</definedName>
    <definedName name="_xlnm.Print_Area" localSheetId="5">'17'!$A$1:$F$33</definedName>
    <definedName name="_xlnm.Print_Area" localSheetId="6">'20'!$A$1:$F$107</definedName>
    <definedName name="_xlnm.Print_Area" localSheetId="7">'22'!$A$1:$F$45</definedName>
    <definedName name="_xlnm.Print_Area" localSheetId="8">'24'!$A$1:$F$28</definedName>
    <definedName name="_xlnm.Print_Area" localSheetId="2">'4'!$A$1:$F$67</definedName>
    <definedName name="_xlnm.Print_Area" localSheetId="3">'9'!$A$1:$F$18</definedName>
    <definedName name="_xlnm.Print_Area" localSheetId="0">Summary!$A$1:$G$20</definedName>
    <definedName name="_xlnm.Print_Titles" localSheetId="7">'22'!$5:$5</definedName>
    <definedName name="_xlnm.Print_Titles" localSheetId="3">'9'!$5:$5</definedName>
    <definedName name="Z_553495FD_0F1E_4E57_B9D5_5CB7999A32D7_.wvu.PrintArea" localSheetId="1" hidden="1">'1'!$A$1:$D$41</definedName>
    <definedName name="Z_553495FD_0F1E_4E57_B9D5_5CB7999A32D7_.wvu.PrintArea" localSheetId="5" hidden="1">'17'!$A$1:$D$33</definedName>
    <definedName name="Z_553495FD_0F1E_4E57_B9D5_5CB7999A32D7_.wvu.PrintArea" localSheetId="6" hidden="1">'20'!$A$1:$D$107</definedName>
    <definedName name="Z_553495FD_0F1E_4E57_B9D5_5CB7999A32D7_.wvu.PrintArea" localSheetId="7" hidden="1">'22'!$A$1:$D$45</definedName>
    <definedName name="Z_553495FD_0F1E_4E57_B9D5_5CB7999A32D7_.wvu.PrintArea" localSheetId="2" hidden="1">'4'!$A$1:$D$67</definedName>
    <definedName name="Z_553495FD_0F1E_4E57_B9D5_5CB7999A32D7_.wvu.PrintArea" localSheetId="3" hidden="1">'9'!$A$1:$D$18</definedName>
    <definedName name="Z_553495FD_0F1E_4E57_B9D5_5CB7999A32D7_.wvu.PrintArea" localSheetId="0" hidden="1">Summary!$A$1:$B$16</definedName>
    <definedName name="Z_553495FD_0F1E_4E57_B9D5_5CB7999A32D7_.wvu.PrintTitles" localSheetId="3" hidden="1">'9'!$5:$5</definedName>
    <definedName name="Z_B3B9163C_79B3_49E7_8AD8_70A38413BD34_.wvu.PrintArea" localSheetId="1" hidden="1">'1'!$A$1:$D$41</definedName>
    <definedName name="Z_B3B9163C_79B3_49E7_8AD8_70A38413BD34_.wvu.PrintArea" localSheetId="4" hidden="1">'13'!$A$1:$D$16</definedName>
    <definedName name="Z_B3B9163C_79B3_49E7_8AD8_70A38413BD34_.wvu.PrintArea" localSheetId="5" hidden="1">'17'!$A$1:$D$33</definedName>
    <definedName name="Z_B3B9163C_79B3_49E7_8AD8_70A38413BD34_.wvu.PrintArea" localSheetId="6" hidden="1">'20'!$A$1:$D$107</definedName>
    <definedName name="Z_B3B9163C_79B3_49E7_8AD8_70A38413BD34_.wvu.PrintArea" localSheetId="7" hidden="1">'22'!$A$1:$D$45</definedName>
    <definedName name="Z_B3B9163C_79B3_49E7_8AD8_70A38413BD34_.wvu.PrintArea" localSheetId="2" hidden="1">'4'!$A$1:$D$67</definedName>
    <definedName name="Z_B3B9163C_79B3_49E7_8AD8_70A38413BD34_.wvu.PrintArea" localSheetId="3" hidden="1">'9'!$A$1:$D$18</definedName>
    <definedName name="Z_B3B9163C_79B3_49E7_8AD8_70A38413BD34_.wvu.PrintArea" localSheetId="0" hidden="1">Summary!$A$1:$B$16</definedName>
    <definedName name="Z_B3B9163C_79B3_49E7_8AD8_70A38413BD34_.wvu.PrintTitles" localSheetId="3" hidden="1">'9'!$5:$5</definedName>
    <definedName name="Z_BBFFB275_AF54_4D0F_974E_752B27012DB8_.wvu.PrintArea" localSheetId="1" hidden="1">'1'!$A$1:$D$41</definedName>
    <definedName name="Z_BBFFB275_AF54_4D0F_974E_752B27012DB8_.wvu.PrintArea" localSheetId="4" hidden="1">'13'!$A$1:$D$16</definedName>
    <definedName name="Z_BBFFB275_AF54_4D0F_974E_752B27012DB8_.wvu.PrintArea" localSheetId="5" hidden="1">'17'!$A$1:$D$33</definedName>
    <definedName name="Z_BBFFB275_AF54_4D0F_974E_752B27012DB8_.wvu.PrintArea" localSheetId="6" hidden="1">'20'!$A$1:$D$107</definedName>
    <definedName name="Z_BBFFB275_AF54_4D0F_974E_752B27012DB8_.wvu.PrintArea" localSheetId="7" hidden="1">'22'!$A$1:$D$45</definedName>
    <definedName name="Z_BBFFB275_AF54_4D0F_974E_752B27012DB8_.wvu.PrintArea" localSheetId="2" hidden="1">'4'!$A$1:$D$67</definedName>
    <definedName name="Z_BBFFB275_AF54_4D0F_974E_752B27012DB8_.wvu.PrintArea" localSheetId="3" hidden="1">'9'!$A$1:$D$18</definedName>
    <definedName name="Z_BBFFB275_AF54_4D0F_974E_752B27012DB8_.wvu.PrintArea" localSheetId="0" hidden="1">Summary!$A$1:$B$16</definedName>
    <definedName name="Z_BBFFB275_AF54_4D0F_974E_752B27012DB8_.wvu.PrintTitles" localSheetId="3" hidden="1">'9'!$5:$5</definedName>
    <definedName name="Z_E391B6D0_1BD2_4D2B_A2B0_3E478E54AF90_.wvu.PrintArea" localSheetId="1" hidden="1">'1'!$A$1:$D$41</definedName>
    <definedName name="Z_E391B6D0_1BD2_4D2B_A2B0_3E478E54AF90_.wvu.PrintArea" localSheetId="4" hidden="1">'13'!$A$1:$D$16</definedName>
    <definedName name="Z_E391B6D0_1BD2_4D2B_A2B0_3E478E54AF90_.wvu.PrintArea" localSheetId="5" hidden="1">'17'!$A$1:$D$33</definedName>
    <definedName name="Z_E391B6D0_1BD2_4D2B_A2B0_3E478E54AF90_.wvu.PrintArea" localSheetId="6" hidden="1">'20'!$A$1:$D$107</definedName>
    <definedName name="Z_E391B6D0_1BD2_4D2B_A2B0_3E478E54AF90_.wvu.PrintArea" localSheetId="7" hidden="1">'22'!$A$1:$D$45</definedName>
    <definedName name="Z_E391B6D0_1BD2_4D2B_A2B0_3E478E54AF90_.wvu.PrintArea" localSheetId="2" hidden="1">'4'!$A$1:$D$67</definedName>
    <definedName name="Z_E391B6D0_1BD2_4D2B_A2B0_3E478E54AF90_.wvu.PrintArea" localSheetId="3" hidden="1">'9'!$A$1:$D$18</definedName>
    <definedName name="Z_E391B6D0_1BD2_4D2B_A2B0_3E478E54AF90_.wvu.PrintArea" localSheetId="0" hidden="1">Summary!$A$1:$B$16</definedName>
    <definedName name="Z_E391B6D0_1BD2_4D2B_A2B0_3E478E54AF90_.wvu.PrintTitles" localSheetId="3" hidden="1">'9'!$5:$5</definedName>
  </definedNames>
  <calcPr calcId="191029"/>
  <customWorkbookViews>
    <customWorkbookView name="PURI - Personal View" guid="{BBFFB275-AF54-4D0F-974E-752B27012DB8}" mergeInterval="0" personalView="1" maximized="1" windowWidth="787" windowHeight="446" tabRatio="860" activeSheetId="25"/>
    <customWorkbookView name="ANIL PURI - Personal View" guid="{E391B6D0-1BD2-4D2B-A2B0-3E478E54AF90}" mergeInterval="0" personalView="1" maximized="1" windowWidth="1020" windowHeight="596" tabRatio="860" activeSheetId="2"/>
    <customWorkbookView name="llaubert - Persönliche Ansicht" guid="{553495FD-0F1E-4E57-B9D5-5CB7999A32D7}" mergeInterval="0" personalView="1" maximized="1" windowWidth="1020" windowHeight="606" tabRatio="860" activeSheetId="25"/>
    <customWorkbookView name="abhullar - Personal View" guid="{B3B9163C-79B3-49E7-8AD8-70A38413BD34}" mergeInterval="0" personalView="1" maximized="1" windowWidth="1020" windowHeight="561" tabRatio="860" activeSheetId="1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25" i="19"/>
  <c r="G9" i="19"/>
  <c r="J20" i="44"/>
  <c r="J16" i="44"/>
  <c r="J12" i="44"/>
  <c r="L10" i="44"/>
  <c r="F45" i="3"/>
  <c r="F65" i="3"/>
  <c r="F61" i="3"/>
  <c r="F58" i="3"/>
  <c r="F47" i="3"/>
  <c r="F54" i="3"/>
  <c r="F50" i="3"/>
  <c r="F52" i="3"/>
  <c r="F49" i="3"/>
  <c r="F48" i="3"/>
  <c r="F46" i="3"/>
  <c r="F44" i="3"/>
  <c r="F43" i="3"/>
  <c r="F63" i="3" l="1"/>
  <c r="F56" i="3"/>
  <c r="G26" i="1" l="1"/>
  <c r="F32" i="1"/>
  <c r="F36" i="1"/>
  <c r="F34" i="1"/>
  <c r="F30" i="1"/>
  <c r="F39" i="1"/>
  <c r="F26" i="1"/>
  <c r="F23" i="1"/>
  <c r="F17" i="1"/>
  <c r="F14" i="1"/>
  <c r="F11" i="1"/>
  <c r="F8" i="1" l="1"/>
  <c r="F41" i="1" s="1"/>
  <c r="H41" i="1" s="1"/>
  <c r="F82" i="19" l="1"/>
  <c r="F83" i="19"/>
  <c r="F84" i="19"/>
  <c r="F85" i="19"/>
  <c r="F29" i="27"/>
  <c r="F11" i="27"/>
  <c r="F24" i="44"/>
  <c r="F20" i="44"/>
  <c r="F16" i="44"/>
  <c r="F10" i="44"/>
  <c r="F12" i="44"/>
  <c r="F97" i="19"/>
  <c r="F43" i="19"/>
  <c r="F13" i="19"/>
  <c r="F15" i="19"/>
  <c r="F17" i="19"/>
  <c r="F19" i="19"/>
  <c r="F21" i="19"/>
  <c r="F23" i="19"/>
  <c r="F27" i="19"/>
  <c r="F29" i="19"/>
  <c r="F31" i="19"/>
  <c r="F33" i="19"/>
  <c r="F35" i="19"/>
  <c r="F37" i="19"/>
  <c r="F39" i="19"/>
  <c r="F41" i="19"/>
  <c r="F47" i="19"/>
  <c r="F49" i="19"/>
  <c r="F51" i="19"/>
  <c r="F53" i="19"/>
  <c r="F57" i="19"/>
  <c r="F59" i="19"/>
  <c r="F61" i="19"/>
  <c r="F63" i="19"/>
  <c r="F65" i="19"/>
  <c r="F67" i="19"/>
  <c r="F69" i="19"/>
  <c r="F71" i="19"/>
  <c r="F73" i="19"/>
  <c r="F77" i="19"/>
  <c r="F81" i="19"/>
  <c r="F89" i="19"/>
  <c r="F91" i="19"/>
  <c r="F95" i="19"/>
  <c r="F101" i="19"/>
  <c r="F103" i="19"/>
  <c r="F105" i="19"/>
  <c r="F11" i="19"/>
  <c r="F9" i="19"/>
  <c r="F15" i="27"/>
  <c r="F17" i="27"/>
  <c r="F19" i="27"/>
  <c r="F21" i="27"/>
  <c r="F23" i="27"/>
  <c r="F25" i="27"/>
  <c r="F27" i="27"/>
  <c r="F13" i="27"/>
  <c r="F9" i="27"/>
  <c r="F7" i="10"/>
  <c r="F16" i="10" s="1"/>
  <c r="F11" i="42"/>
  <c r="F9" i="42"/>
  <c r="F13" i="3"/>
  <c r="F15" i="3"/>
  <c r="F17" i="3"/>
  <c r="F19" i="3"/>
  <c r="F21" i="3"/>
  <c r="F23" i="3"/>
  <c r="F25" i="3"/>
  <c r="F27" i="3"/>
  <c r="F29" i="3"/>
  <c r="F31" i="3"/>
  <c r="F33" i="3"/>
  <c r="F35" i="3"/>
  <c r="F37" i="3"/>
  <c r="F39" i="3"/>
  <c r="F41" i="3"/>
  <c r="F11" i="3"/>
  <c r="F9" i="3"/>
  <c r="F23" i="44"/>
  <c r="F22" i="44"/>
  <c r="F21" i="44"/>
  <c r="F19" i="44"/>
  <c r="F18" i="44"/>
  <c r="F17" i="44"/>
  <c r="F15" i="44"/>
  <c r="F14" i="44"/>
  <c r="F13" i="44"/>
  <c r="F7" i="44"/>
  <c r="F43" i="33"/>
  <c r="F41" i="33"/>
  <c r="F39" i="33"/>
  <c r="F15" i="33"/>
  <c r="F17" i="33"/>
  <c r="F19" i="33"/>
  <c r="F21" i="33"/>
  <c r="F23" i="33"/>
  <c r="F37" i="33"/>
  <c r="F35" i="33"/>
  <c r="F33" i="33"/>
  <c r="F13" i="33"/>
  <c r="F11" i="33"/>
  <c r="F9" i="33"/>
  <c r="F67" i="3" l="1"/>
  <c r="C3" i="25" s="1"/>
  <c r="F18" i="42"/>
  <c r="C4" i="25" s="1"/>
  <c r="C5" i="25"/>
  <c r="F5" i="25" s="1"/>
  <c r="F107" i="19"/>
  <c r="C7" i="25" s="1"/>
  <c r="F45" i="33"/>
  <c r="C8" i="25" s="1"/>
  <c r="E8" i="25" s="1"/>
  <c r="F28" i="44"/>
  <c r="C9" i="25" s="1"/>
  <c r="F33" i="27"/>
  <c r="E5" i="25" l="1"/>
  <c r="G5" i="25" s="1"/>
  <c r="C2" i="25"/>
  <c r="F2" i="25" s="1"/>
  <c r="F3" i="25"/>
  <c r="E3" i="25"/>
  <c r="F7" i="25"/>
  <c r="F8" i="25"/>
  <c r="G8" i="25" s="1"/>
  <c r="C6" i="25"/>
  <c r="E6" i="25" s="1"/>
  <c r="E7" i="25"/>
  <c r="G3" i="25" l="1"/>
  <c r="E2" i="25"/>
  <c r="G2" i="25" s="1"/>
  <c r="G7" i="25"/>
  <c r="C12" i="25"/>
  <c r="F6" i="25"/>
  <c r="G6" i="25" s="1"/>
  <c r="F12" i="25" l="1"/>
  <c r="E12" i="25"/>
  <c r="C14" i="25"/>
  <c r="C16" i="25" s="1"/>
  <c r="C18" i="25" s="1"/>
  <c r="G12" i="25"/>
  <c r="C20" i="25" l="1"/>
</calcChain>
</file>

<file path=xl/sharedStrings.xml><?xml version="1.0" encoding="utf-8"?>
<sst xmlns="http://schemas.openxmlformats.org/spreadsheetml/2006/main" count="365" uniqueCount="216">
  <si>
    <t>BILL OF QUANTITIES No. 1</t>
  </si>
  <si>
    <t>GENERAL</t>
  </si>
  <si>
    <t>DESCRIPTION</t>
  </si>
  <si>
    <t>NOTE:</t>
  </si>
  <si>
    <t>BILL OF QUANTITIES No. 4</t>
  </si>
  <si>
    <t>SITE CLEARANCE AND TOPSOIL STRIPPING</t>
  </si>
  <si>
    <t>NOTE</t>
  </si>
  <si>
    <t>m</t>
  </si>
  <si>
    <t>BILL OF QUANTITIES No. 13</t>
  </si>
  <si>
    <t>BILL OF QUANTITIES No. 20</t>
  </si>
  <si>
    <t>ROAD FURNITURE</t>
  </si>
  <si>
    <t>BILL OF QUANTITIES No. 22</t>
  </si>
  <si>
    <t>DAYWORKS</t>
  </si>
  <si>
    <t>hr</t>
  </si>
  <si>
    <t>D8 tractor or equivalent, including blade and ripper.</t>
  </si>
  <si>
    <t>LABOUR</t>
  </si>
  <si>
    <t>Unskilled labour</t>
  </si>
  <si>
    <t>Working ganger</t>
  </si>
  <si>
    <t>Artisans</t>
  </si>
  <si>
    <t>Preliminary &amp; General</t>
  </si>
  <si>
    <t>Site Clearance and Topsoil Stripping</t>
  </si>
  <si>
    <t>Road Furniture</t>
  </si>
  <si>
    <t>Dayworks</t>
  </si>
  <si>
    <t>Add the Sum of 10% of Sub-Total A for Physical Contingencies</t>
  </si>
  <si>
    <t>The rates inserted herein are to include all costs of labour</t>
  </si>
  <si>
    <t xml:space="preserve"> such as insurance, accommodation, traveling time,</t>
  </si>
  <si>
    <t xml:space="preserve"> use and maintenance of small tools of the trade,</t>
  </si>
  <si>
    <t xml:space="preserve"> supervision, overheads and profit. Only the actual time</t>
  </si>
  <si>
    <t xml:space="preserve"> engaged upon the work will be paid for.</t>
  </si>
  <si>
    <t xml:space="preserve">GRADED CRUSHED STONE BASE </t>
  </si>
  <si>
    <t>Graded Crushed Stone Base</t>
  </si>
  <si>
    <t>Quantity</t>
  </si>
  <si>
    <t>Unit</t>
  </si>
  <si>
    <t>Description</t>
  </si>
  <si>
    <t>Item No.</t>
  </si>
  <si>
    <r>
      <t>m</t>
    </r>
    <r>
      <rPr>
        <vertAlign val="superscript"/>
        <sz val="11"/>
        <rFont val="Swiss (scalable)"/>
      </rPr>
      <t>3</t>
    </r>
  </si>
  <si>
    <t>Note: No overhaul will be payable for GCS and shall be deemed to be included in the Contractor's rates</t>
  </si>
  <si>
    <t xml:space="preserve">Sub-Total B (Contingencies) :    </t>
  </si>
  <si>
    <t>BILL OF QUANTITIES No. 17</t>
  </si>
  <si>
    <t>CONCRETE</t>
  </si>
  <si>
    <t>Concrete Works</t>
  </si>
  <si>
    <t>CONCRETE WORKS</t>
  </si>
  <si>
    <t>Taxes</t>
  </si>
  <si>
    <t>ITEM No.</t>
  </si>
  <si>
    <t xml:space="preserve">Sub-Total A:    </t>
  </si>
  <si>
    <t>Foreign Component</t>
  </si>
  <si>
    <t xml:space="preserve">Local Component (Taxes) </t>
  </si>
  <si>
    <t>Local Component (Other)</t>
  </si>
  <si>
    <t>Prime Cost Sum</t>
  </si>
  <si>
    <t>Prime cost sum for Construction Control Testing by the Project Manager</t>
  </si>
  <si>
    <t xml:space="preserve">Carried forward to summary page </t>
  </si>
  <si>
    <t>Carried forward to summary page</t>
  </si>
  <si>
    <t>Add the Sum of 16% of Sub-Total B for VAT</t>
  </si>
  <si>
    <t>Lump Sum</t>
  </si>
  <si>
    <t>Allow for a firefighter including maintaining him on site as per Kenya Ports Authority HSE regulations.</t>
  </si>
  <si>
    <t>Sum</t>
  </si>
  <si>
    <t>Rate              (USD)</t>
  </si>
  <si>
    <t>Amount          (USD)</t>
  </si>
  <si>
    <t>(USD)</t>
  </si>
  <si>
    <t>Total Amount (USD)</t>
  </si>
  <si>
    <t>Prime Cost Sum for removal and relocation of services</t>
  </si>
  <si>
    <t>BILL OF QUANTITIES No. 9</t>
  </si>
  <si>
    <t>Concrete Truck Mixers</t>
  </si>
  <si>
    <t>Dumpers/Shovel/Bobcat</t>
  </si>
  <si>
    <t>Excavator/Front Loader (At least 20T)</t>
  </si>
  <si>
    <t>Vibratory Compactor/Tandem roller</t>
  </si>
  <si>
    <t>Paver with electronic leveling</t>
  </si>
  <si>
    <t>22.10</t>
  </si>
  <si>
    <t>Concrete Pavement Engineer</t>
  </si>
  <si>
    <t>Surveyor</t>
  </si>
  <si>
    <t>Foreman</t>
  </si>
  <si>
    <t>BILL OF QUANTITIES No. 24</t>
  </si>
  <si>
    <t>Total Lot A - Sub-Total C</t>
  </si>
  <si>
    <t>Demolition of wall with barbed wire fence on top, with foundation</t>
  </si>
  <si>
    <t>Demolition of existing fences (all kind), with poles (steel or concrete)</t>
  </si>
  <si>
    <t>Demolition of signage (all kind), with accessory and foundation</t>
  </si>
  <si>
    <t xml:space="preserve">Clearance of site including all kind of waste </t>
  </si>
  <si>
    <t>Marking</t>
  </si>
  <si>
    <t>Zebra marking</t>
  </si>
  <si>
    <t xml:space="preserve">Continuous line (50 cm ?) different colours for guiding purpose (on roundabout) </t>
  </si>
  <si>
    <t>Signage (with construction, positioning and 1 pole)</t>
  </si>
  <si>
    <t>Standard signage round</t>
  </si>
  <si>
    <t>Standard signage triangular</t>
  </si>
  <si>
    <t>Supplementary signage</t>
  </si>
  <si>
    <t>Standard signage rectangular</t>
  </si>
  <si>
    <t>Signage (with construction, positioning and 2 poles)</t>
  </si>
  <si>
    <t>Information Board</t>
  </si>
  <si>
    <t>Welcome signage</t>
  </si>
  <si>
    <t>Gate signage</t>
  </si>
  <si>
    <t>Secondary gate signage</t>
  </si>
  <si>
    <t>Direction signage pentagon</t>
  </si>
  <si>
    <t>Information/direction signage &lt;=1 m² (background blue or white)</t>
  </si>
  <si>
    <t>Information/direction signage &lt;=2 m² (background blue or white)</t>
  </si>
  <si>
    <t>Information signage on highways (green)</t>
  </si>
  <si>
    <t>Sign, all material and work for positioning</t>
  </si>
  <si>
    <t>Retractable bollards</t>
  </si>
  <si>
    <t>Bollard, switchboard, earth work, and all installation work</t>
  </si>
  <si>
    <t>Fence</t>
  </si>
  <si>
    <t>Material, all positioning work and material for metallic poles</t>
  </si>
  <si>
    <t>Material, all positioning work and material for concrete poles</t>
  </si>
  <si>
    <t>Removal trees with a diameter lower/ equal than 0.5 m</t>
  </si>
  <si>
    <t>Removal of trees with a diameter greater than 0.5 m</t>
  </si>
  <si>
    <t>pcs</t>
  </si>
  <si>
    <t>Demolition of existing concrete surfaces with subgrade</t>
  </si>
  <si>
    <t>Demolition of existing asphalt surfaces with subgrade</t>
  </si>
  <si>
    <t>Remove topsoil/existing surfacing material to a depth of 0.5 m</t>
  </si>
  <si>
    <t>Demolition of existing pavement (all kind) with subgrade and kerbs</t>
  </si>
  <si>
    <t>Demolition of existing slope protection with subgrade</t>
  </si>
  <si>
    <t>Demolition of concrete guardrail of KPA Headquarters bridge</t>
  </si>
  <si>
    <t>Demolition and removal of ramp of KPA Headquarters bridge (all kind of material)</t>
  </si>
  <si>
    <t>Demolition of Security (ISS) fence (including all installations)</t>
  </si>
  <si>
    <t xml:space="preserve">All clearance, demolition and removal works are including disposal of material. Debris shall be carted away to a licensed dump site. Demolition of ISS security fence has to be done by a specialised contractor. </t>
  </si>
  <si>
    <t>m²</t>
  </si>
  <si>
    <t>m³</t>
  </si>
  <si>
    <t>PASSAGE OF TRAFFIC</t>
  </si>
  <si>
    <t>The Contractor has to prepare and present to the Project Manager a traffic deviation scheme for the time of construction works</t>
  </si>
  <si>
    <t>Preparation of traffic deviation scheme</t>
  </si>
  <si>
    <t>Execution of traffic deviation scheme during construction works</t>
  </si>
  <si>
    <t>Provide place and compact Graded Crushed Stone base 0/40 for new roads and widening of existing roads, thickness 250 mm, CBR 30%</t>
  </si>
  <si>
    <t>Preparation of edge of existing concrete surface for widening (also for KPA HQ bridge)</t>
  </si>
  <si>
    <t>Cut of the edge with all work (also for KPA HQ bridge)</t>
  </si>
  <si>
    <t>Preparation of the joint (also for KPA HQ bridge)</t>
  </si>
  <si>
    <t>Widening of existing roads with concrete surface (width &lt;= 1 m)</t>
  </si>
  <si>
    <t>Widening of existing roads with concrete surface (width &gt; 1 m)</t>
  </si>
  <si>
    <t>Dismantling and storage of existing MGR tracks with subgrade</t>
  </si>
  <si>
    <t>Equipment</t>
  </si>
  <si>
    <t>Buildings</t>
  </si>
  <si>
    <t>Bus Stations</t>
  </si>
  <si>
    <t>Relocation of ISS fence (to be executed by specialised contractor)</t>
  </si>
  <si>
    <t>Rate</t>
  </si>
  <si>
    <t>Amount</t>
  </si>
  <si>
    <t>MISCELLANEOUS WORKS</t>
  </si>
  <si>
    <t xml:space="preserve">Carried forward to summary page      </t>
  </si>
  <si>
    <t>1.7 m³ wheel front end loader.</t>
  </si>
  <si>
    <t>10 m³ tipper lorry.</t>
  </si>
  <si>
    <t>Passage of Traffic</t>
  </si>
  <si>
    <t>4.10</t>
  </si>
  <si>
    <t>Demolition of existing Kerbstone with subgrade</t>
  </si>
  <si>
    <t xml:space="preserve"> </t>
  </si>
  <si>
    <t>Crash Barrier</t>
  </si>
  <si>
    <t>Material, all positioning work – on retaining walls</t>
  </si>
  <si>
    <t>Material, all positioning work – on slope shoulder (fill &gt;= 1,5 m)</t>
  </si>
  <si>
    <t>Arrow 3 directions</t>
  </si>
  <si>
    <t>Construction of bus station including demolition of existing suface, earth works, bus shelter with all accessories, installations waiting areas and asphalt surface of bus bay, road marking "BUS"</t>
  </si>
  <si>
    <t>Guard Rail Pedestrian Walkways</t>
  </si>
  <si>
    <t>Supply and installation of guard rail including corrosion protection &amp; reinforced concrete foundation</t>
  </si>
  <si>
    <t>lump sum</t>
  </si>
  <si>
    <t xml:space="preserve">Demolition of existing buildings (all kind), including foundations </t>
  </si>
  <si>
    <t xml:space="preserve">ls </t>
  </si>
  <si>
    <t xml:space="preserve">Electricity connection with earth work (300 m trenches, cables, electrical installation &amp; control panel) </t>
  </si>
  <si>
    <t>Continuous line (100 mm): Parking, on asphalt</t>
  </si>
  <si>
    <t>Continuous line (100 mm): Parking, on grass paver</t>
  </si>
  <si>
    <t>Continuous line (120 mm )</t>
  </si>
  <si>
    <t>Dashed line (120 mm – 50 % - 3/3/3)</t>
  </si>
  <si>
    <t>Dashed line (150 mm – 75 % - 3/1/3) – reefer loading area</t>
  </si>
  <si>
    <t>Dashed line (300 mm - 50 % -3/3/3 - Bus Stop)</t>
  </si>
  <si>
    <t>Information/direction signage &gt;2 m² (background blue only)</t>
  </si>
  <si>
    <t>Information signage in Town (blue)</t>
  </si>
  <si>
    <t>17.10</t>
  </si>
  <si>
    <t>Rehabilitation of existing concrete surface</t>
  </si>
  <si>
    <t>Building signage (with or with out number)</t>
  </si>
  <si>
    <t>Kerbstone for pavement including installation and auxiliary works (without and with drainage openings if required)</t>
  </si>
  <si>
    <t>Miscellaneous Works</t>
  </si>
  <si>
    <t>Foundation retaining wall including installation and auxiliary works</t>
  </si>
  <si>
    <t xml:space="preserve">Pavement above drainage trenches with walkable steel gratings, additional concrete works, additional earth works and all other auxilliary works compete </t>
  </si>
  <si>
    <t>Pavement of pedestrian walkways including preparation of subgrade, contraction/expansion joints and auxiliary works</t>
  </si>
  <si>
    <t>Concrete or masonry retaining wall including installation and auxiliary works</t>
  </si>
  <si>
    <t>Gate for Parking Area at Gate 18</t>
  </si>
  <si>
    <t>Pedestrian Gate No.18</t>
  </si>
  <si>
    <t>Required equipment, Batching plants/other accessories,working vessels, plantsand Personnel shall be mobilized for completion of works</t>
  </si>
  <si>
    <t>Survey Works</t>
  </si>
  <si>
    <t>Survey works include setting up the bench marks,topographic survey , pre-construction  survey/setting out, routine survey, post-construction survey, etc.</t>
  </si>
  <si>
    <t>Security &amp; Insurances</t>
  </si>
  <si>
    <t>Security &amp; Insurances include performance, advance,    retention Securities and work, labor, equipment and third   party insurances, etc.</t>
  </si>
  <si>
    <t xml:space="preserve">Environmental Management </t>
  </si>
  <si>
    <t xml:space="preserve">HIV/Aids Management </t>
  </si>
  <si>
    <t>Monthly sensitization, Provision of protection, Counselling and Voluntary testing</t>
  </si>
  <si>
    <t xml:space="preserve">Engineer Requirement </t>
  </si>
  <si>
    <t xml:space="preserve">If the Engineer will decide the works to be necessary, </t>
  </si>
  <si>
    <t>This provisional sum shall be used by the Engineer as per project basis.</t>
  </si>
  <si>
    <t>Demobilization</t>
  </si>
  <si>
    <t>After completion of each work, the equipment, working vessels, plant and Personnel will be demobilized.</t>
  </si>
  <si>
    <t xml:space="preserve">Engineer Expense  </t>
  </si>
  <si>
    <r>
      <t>m</t>
    </r>
    <r>
      <rPr>
        <vertAlign val="superscript"/>
        <sz val="8"/>
        <color rgb="FF000000"/>
        <rFont val="Swiss (scalable)"/>
      </rPr>
      <t>3</t>
    </r>
  </si>
  <si>
    <t>Removal of existing thermoplastic paint markings</t>
  </si>
  <si>
    <t>Removal of existing acrylic paint markings</t>
  </si>
  <si>
    <t>Surface cleaning for areas to receive new paintings</t>
  </si>
  <si>
    <t>(a) Arrow 1 direction using hot thermoplastic paint</t>
  </si>
  <si>
    <t>(b) Arrow 2 directions using hot thermoplastic paint</t>
  </si>
  <si>
    <t>Removal of existing epoxy paint markings</t>
  </si>
  <si>
    <t>(a) Continuous line (100 mm): Terminal markings with epoxy paint</t>
  </si>
  <si>
    <t>(b) Dashed line (100 mm – 50 %): Terminal markings with epoxy paint</t>
  </si>
  <si>
    <t>(c) Marking restricted area (45° - 300 mm 1-3-1) with epoxy paint</t>
  </si>
  <si>
    <t>(d) Marking for 20 “ containers using epoxy paint</t>
  </si>
  <si>
    <t>(e) Marking for 40 “ containers using epoxy paint</t>
  </si>
  <si>
    <t>(a) Letters using acrylic paint</t>
  </si>
  <si>
    <t>(b) Figures using acrylic paint</t>
  </si>
  <si>
    <t>Continuous line (100 mm): Terminal markings using epoxy paint</t>
  </si>
  <si>
    <t>Dashed line (100 mm – 50 %): Terminal markings using epoxy paint</t>
  </si>
  <si>
    <t>Marking restricted area (45° - 300 mm 1-3-1) using epoxy paint</t>
  </si>
  <si>
    <t>Arrow 1 direction using hot thermoplastic paint</t>
  </si>
  <si>
    <t>Arrow 2 directions using hot thermoplastic paint</t>
  </si>
  <si>
    <t>Marking for 20 “ containers using epoxy paint</t>
  </si>
  <si>
    <t>Marking for 40 “ containers using epoxy paint</t>
  </si>
  <si>
    <t>Letter using acrylic paint</t>
  </si>
  <si>
    <t>Figure using acrylic paint</t>
  </si>
  <si>
    <t xml:space="preserve">Project Engineer Miscellaneous Account Engineer to include Supplies to the site office, transport, office equipment, office furnitures, office running cost, and others specified as Instructed by the Engineer. </t>
  </si>
  <si>
    <t>Relocate pedestrian gate from right to left side of Gate No. 18</t>
  </si>
  <si>
    <t>Preparation of joining wall by construction of a 2.4 m high masonary perimeter wall to include the substructure of a strip foundation, 600 mm wide with D10 steel bars, ground beam 200 x 200 mm wide with D12 and D 8 steel bars, 200 mm thick masonary walling with hoop iron after 3 alternaye courses 2 bedded and jointed in cement sand mortar mix 1:3 and 25 mm thick wall plaster on both sides</t>
  </si>
  <si>
    <t>Pedestrian gate comprising of aluminium metal with overall size 1500 x 2500 mm high  in plates, bars, sections and tubes;complete with 50 x 50 x2mm thick framing, 25 x 25 x 2mm thick horizontal members @ 75mm c/c complete with padlock and receiver</t>
  </si>
  <si>
    <t>Prefabricated, modular Security Building at the Gate as per specifications.</t>
  </si>
  <si>
    <t>Development of Environmental management Plan, undertake monitoring surveys, and Mangurove re-plantation/tree-planting.</t>
  </si>
  <si>
    <t>Environmental and Social (ES) Performance Security</t>
  </si>
  <si>
    <r>
      <t xml:space="preserve">Provide bank performance guarantee of </t>
    </r>
    <r>
      <rPr>
        <b/>
        <sz val="10"/>
        <color rgb="FF000000"/>
        <rFont val="Verdana"/>
        <family val="2"/>
      </rPr>
      <t>1.5% of the total contract amount</t>
    </r>
    <r>
      <rPr>
        <sz val="10"/>
        <color rgb="FF000000"/>
        <rFont val="Verdana"/>
        <family val="2"/>
      </rPr>
      <t xml:space="preserve"> from a reputable commercial bank tier one valide for the entire construction duration.</t>
    </r>
  </si>
  <si>
    <r>
      <rPr>
        <u/>
        <sz val="10"/>
        <rFont val="Book Antiqua"/>
        <family val="1"/>
      </rPr>
      <t>Mobilization</t>
    </r>
  </si>
  <si>
    <t>1,04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</si>
</sst>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43" formatCode="_-* #,##0.00_-;\-* #,##0.00_-;_-* &quot;-&quot;??_-;_-@_-"/>
    <numFmt numFmtId="164" formatCode="&quot;£&quot;#,##0;[Red]\-&quot;£&quot;#,##0"/>
    <numFmt numFmtId="165" formatCode="_-&quot;£&quot;* #,##0.00_-;\-&quot;£&quot;* #,##0.00_-;_-&quot;£&quot;* &quot;-&quot;??_-;_-@_-"/>
    <numFmt numFmtId="166" formatCode="_-* #,##0_-;\-* #,##0_-;_-* &quot;-&quot;??_-;_-@_-"/>
    <numFmt numFmtId="167" formatCode="#,##0.0"/>
    <numFmt numFmtId="168" formatCode="0.0%"/>
    <numFmt numFmtId="169" formatCode="##,###.00"/>
    <numFmt numFmtId="170" formatCode="#,###"/>
    <numFmt numFmtId="171" formatCode="_-* #,##0.00_-;\-* #,##0.00_-;_-* \-??_-;_-@_-"/>
    <numFmt numFmtId="172" formatCode="_(* #,##0.00_);_(* \(#,##0.00\);_(* \-??_);_(@_)"/>
    <numFmt numFmtId="173" formatCode="#,###,###.00"/>
    <numFmt numFmtId="174" formatCode="_(* #,##0_);_(* \(#,##0\);_(* &quot;-&quot;??_);_(@_)"/>
    <numFmt numFmtId="175" formatCode="_-[$$-409]* #,##0.00_ ;_-[$$-409]* \-#,##0.00\ ;_-[$$-409]* &quot;-&quot;??_ ;_-@_ "/>
    <numFmt numFmtId="176" formatCode="_([$$-409]* #,##0.00_);_([$$-409]* \(#,##0.00\);_([$$-409]* &quot;-&quot;??_);_(@_)"/>
  </numFmts>
  <fonts count="64">
    <font>
      <sz val="10"/>
      <name val="Arial"/>
    </font>
    <font>
      <sz val="10"/>
      <name val="Arial"/>
      <family val="2"/>
    </font>
    <font>
      <sz val="11"/>
      <name val="Swiss (scalable)"/>
      <family val="2"/>
    </font>
    <font>
      <b/>
      <u/>
      <sz val="11"/>
      <name val="Swiss (scalable)"/>
      <family val="2"/>
    </font>
    <font>
      <b/>
      <sz val="11"/>
      <name val="Swiss (scalable)"/>
      <family val="2"/>
    </font>
    <font>
      <sz val="11"/>
      <name val="Swiss (scalable)"/>
    </font>
    <font>
      <vertAlign val="superscript"/>
      <sz val="11"/>
      <name val="Swiss (scalable)"/>
    </font>
    <font>
      <sz val="11"/>
      <color indexed="8"/>
      <name val="Swiss (scalable)"/>
    </font>
    <font>
      <sz val="11"/>
      <color indexed="10"/>
      <name val="Swiss (scalable)"/>
    </font>
    <font>
      <sz val="11"/>
      <name val="Arial"/>
      <family val="2"/>
    </font>
    <font>
      <b/>
      <u/>
      <sz val="11"/>
      <name val="Swiss (scalable)"/>
    </font>
    <font>
      <sz val="11"/>
      <color indexed="8"/>
      <name val="Swiss (scalable)"/>
      <family val="2"/>
    </font>
    <font>
      <b/>
      <sz val="11"/>
      <name val="Swiss (scalable)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Times New Roman"/>
      <family val="1"/>
    </font>
    <font>
      <sz val="10"/>
      <name val="Tahoma"/>
      <family val="2"/>
    </font>
    <font>
      <sz val="12"/>
      <name val="宋体"/>
      <charset val="134"/>
    </font>
    <font>
      <b/>
      <sz val="11"/>
      <color indexed="52"/>
      <name val="Calibri"/>
      <family val="2"/>
    </font>
    <font>
      <b/>
      <sz val="9.5"/>
      <name val="Arial"/>
      <family val="2"/>
    </font>
    <font>
      <sz val="9"/>
      <color indexed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sz val="9"/>
      <name val="Arial"/>
      <family val="2"/>
    </font>
    <font>
      <u/>
      <sz val="11"/>
      <name val="Swiss (scalable)"/>
    </font>
    <font>
      <sz val="10"/>
      <name val="Dutch"/>
    </font>
    <font>
      <sz val="10"/>
      <name val="Swiss (scalable)"/>
    </font>
    <font>
      <b/>
      <sz val="10"/>
      <name val="Swiss (scalable)"/>
    </font>
    <font>
      <i/>
      <sz val="11"/>
      <name val="Swiss (scalable)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color rgb="FFFF0000"/>
      <name val="Swiss (scalable)"/>
    </font>
    <font>
      <b/>
      <sz val="11"/>
      <color theme="1"/>
      <name val="Swiss (scalable)"/>
    </font>
    <font>
      <sz val="11"/>
      <color theme="1"/>
      <name val="Swiss (scalable)"/>
    </font>
    <font>
      <sz val="11"/>
      <color rgb="FF92D050"/>
      <name val="Swiss (scalable)"/>
      <family val="2"/>
    </font>
    <font>
      <sz val="11"/>
      <color rgb="FF92D050"/>
      <name val="Arial"/>
      <family val="2"/>
    </font>
    <font>
      <sz val="11"/>
      <color theme="1"/>
      <name val="Swiss (scalable)"/>
      <family val="2"/>
    </font>
    <font>
      <sz val="11"/>
      <color rgb="FFFF0000"/>
      <name val="Swiss (scalable)"/>
      <family val="2"/>
    </font>
    <font>
      <sz val="11"/>
      <color rgb="FF92D050"/>
      <name val="Swiss (scalable)"/>
    </font>
    <font>
      <b/>
      <sz val="10"/>
      <name val="Book Antiqua"/>
      <family val="1"/>
    </font>
    <font>
      <sz val="10"/>
      <color rgb="FF000000"/>
      <name val="Book Antiqua"/>
      <family val="1"/>
    </font>
    <font>
      <sz val="10"/>
      <name val="Book Antiqua"/>
      <family val="1"/>
    </font>
    <font>
      <b/>
      <sz val="10"/>
      <color rgb="FF000000"/>
      <name val="Book Antiqua"/>
      <family val="1"/>
    </font>
    <font>
      <b/>
      <sz val="10"/>
      <color rgb="FF000000"/>
      <name val="Verdana"/>
      <family val="2"/>
    </font>
    <font>
      <b/>
      <u/>
      <sz val="10"/>
      <color rgb="FF000000"/>
      <name val="Verdana"/>
      <family val="2"/>
    </font>
    <font>
      <sz val="10"/>
      <color rgb="FF000000"/>
      <name val="Verdana"/>
      <family val="2"/>
    </font>
    <font>
      <vertAlign val="superscript"/>
      <sz val="8"/>
      <color rgb="FF000000"/>
      <name val="Swiss (scalable)"/>
    </font>
    <font>
      <u/>
      <sz val="10"/>
      <name val="Book Antiqua"/>
      <family val="1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615">
    <xf numFmtId="0" fontId="0" fillId="0" borderId="0"/>
    <xf numFmtId="0" fontId="14" fillId="3" borderId="0" applyNumberFormat="0" applyBorder="0" applyAlignment="0" applyProtection="0"/>
    <xf numFmtId="0" fontId="14" fillId="5" borderId="0" applyNumberFormat="0" applyBorder="0" applyAlignment="0" applyProtection="0"/>
    <xf numFmtId="0" fontId="14" fillId="7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5" borderId="0" applyNumberFormat="0" applyBorder="0" applyAlignment="0" applyProtection="0"/>
    <xf numFmtId="0" fontId="16" fillId="5" borderId="0" applyNumberFormat="0" applyBorder="0" applyAlignment="0" applyProtection="0"/>
    <xf numFmtId="0" fontId="29" fillId="22" borderId="1" applyNumberFormat="0" applyAlignment="0" applyProtection="0"/>
    <xf numFmtId="0" fontId="17" fillId="23" borderId="2" applyNumberFormat="0" applyAlignment="0" applyProtection="0"/>
    <xf numFmtId="43" fontId="1" fillId="0" borderId="0" applyFont="0" applyFill="0" applyBorder="0" applyAlignment="0" applyProtection="0"/>
    <xf numFmtId="41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4" fillId="0" borderId="0" applyFill="0" applyBorder="0" applyAlignment="0" applyProtection="0"/>
    <xf numFmtId="171" fontId="14" fillId="0" borderId="0" applyFill="0" applyBorder="0" applyAlignment="0" applyProtection="0"/>
    <xf numFmtId="171" fontId="14" fillId="0" borderId="0" applyFill="0" applyBorder="0" applyAlignment="0" applyProtection="0"/>
    <xf numFmtId="171" fontId="14" fillId="0" borderId="0" applyFill="0" applyBorder="0" applyAlignment="0" applyProtection="0"/>
    <xf numFmtId="171" fontId="14" fillId="0" borderId="0" applyFill="0" applyBorder="0" applyAlignment="0" applyProtection="0"/>
    <xf numFmtId="171" fontId="14" fillId="0" borderId="0" applyFill="0" applyBorder="0" applyAlignment="0" applyProtection="0"/>
    <xf numFmtId="171" fontId="14" fillId="0" borderId="0" applyFill="0" applyBorder="0" applyAlignment="0" applyProtection="0"/>
    <xf numFmtId="171" fontId="14" fillId="0" borderId="0" applyFill="0" applyBorder="0" applyAlignment="0" applyProtection="0"/>
    <xf numFmtId="171" fontId="14" fillId="0" borderId="0" applyFill="0" applyBorder="0" applyAlignment="0" applyProtection="0"/>
    <xf numFmtId="171" fontId="14" fillId="0" borderId="0" applyFill="0" applyBorder="0" applyAlignment="0" applyProtection="0"/>
    <xf numFmtId="171" fontId="14" fillId="0" borderId="0" applyFill="0" applyBorder="0" applyAlignment="0" applyProtection="0"/>
    <xf numFmtId="171" fontId="14" fillId="0" borderId="0" applyFill="0" applyBorder="0" applyAlignment="0" applyProtection="0"/>
    <xf numFmtId="171" fontId="14" fillId="0" borderId="0" applyFill="0" applyBorder="0" applyAlignment="0" applyProtection="0"/>
    <xf numFmtId="171" fontId="14" fillId="0" borderId="0" applyFill="0" applyBorder="0" applyAlignment="0" applyProtection="0"/>
    <xf numFmtId="171" fontId="14" fillId="0" borderId="0" applyFill="0" applyBorder="0" applyAlignment="0" applyProtection="0"/>
    <xf numFmtId="171" fontId="14" fillId="0" borderId="0" applyFill="0" applyBorder="0" applyAlignment="0" applyProtection="0"/>
    <xf numFmtId="171" fontId="14" fillId="0" borderId="0" applyFill="0" applyBorder="0" applyAlignment="0" applyProtection="0"/>
    <xf numFmtId="171" fontId="14" fillId="0" borderId="0" applyFill="0" applyBorder="0" applyAlignment="0" applyProtection="0"/>
    <xf numFmtId="171" fontId="14" fillId="0" borderId="0" applyFill="0" applyBorder="0" applyAlignment="0" applyProtection="0"/>
    <xf numFmtId="171" fontId="14" fillId="0" borderId="0" applyFill="0" applyBorder="0" applyAlignment="0" applyProtection="0"/>
    <xf numFmtId="171" fontId="14" fillId="0" borderId="0" applyFill="0" applyBorder="0" applyAlignment="0" applyProtection="0"/>
    <xf numFmtId="171" fontId="14" fillId="0" borderId="0" applyFill="0" applyBorder="0" applyAlignment="0" applyProtection="0"/>
    <xf numFmtId="171" fontId="14" fillId="0" borderId="0" applyFill="0" applyBorder="0" applyAlignment="0" applyProtection="0"/>
    <xf numFmtId="171" fontId="14" fillId="0" borderId="0" applyFill="0" applyBorder="0" applyAlignment="0" applyProtection="0"/>
    <xf numFmtId="171" fontId="14" fillId="0" borderId="0" applyFill="0" applyBorder="0" applyAlignment="0" applyProtection="0"/>
    <xf numFmtId="171" fontId="14" fillId="0" borderId="0" applyFill="0" applyBorder="0" applyAlignment="0" applyProtection="0"/>
    <xf numFmtId="171" fontId="14" fillId="0" borderId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43" fontId="24" fillId="0" borderId="0" applyFont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4" fillId="0" borderId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43" fontId="24" fillId="0" borderId="0" applyFont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1" fillId="0" borderId="0"/>
    <xf numFmtId="167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20" fillId="8" borderId="1" applyNumberFormat="0" applyAlignment="0" applyProtection="0"/>
    <xf numFmtId="0" fontId="35" fillId="0" borderId="6" applyNumberFormat="0" applyFill="0" applyAlignment="0" applyProtection="0"/>
    <xf numFmtId="0" fontId="36" fillId="11" borderId="0" applyNumberFormat="0" applyBorder="0" applyAlignment="0" applyProtection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45" fillId="0" borderId="0"/>
    <xf numFmtId="0" fontId="1" fillId="0" borderId="0"/>
    <xf numFmtId="0" fontId="3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41" fillId="0" borderId="0"/>
    <xf numFmtId="0" fontId="41" fillId="0" borderId="0"/>
    <xf numFmtId="0" fontId="24" fillId="6" borderId="7" applyNumberFormat="0" applyFont="0" applyAlignment="0" applyProtection="0"/>
    <xf numFmtId="0" fontId="22" fillId="22" borderId="8" applyNumberFormat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9" fillId="0" borderId="0"/>
  </cellStyleXfs>
  <cellXfs count="268">
    <xf numFmtId="0" fontId="0" fillId="0" borderId="0" xfId="0"/>
    <xf numFmtId="0" fontId="2" fillId="0" borderId="0" xfId="0" applyFont="1"/>
    <xf numFmtId="3" fontId="2" fillId="0" borderId="0" xfId="0" applyNumberFormat="1" applyFont="1"/>
    <xf numFmtId="4" fontId="2" fillId="0" borderId="0" xfId="0" applyNumberFormat="1" applyFont="1"/>
    <xf numFmtId="0" fontId="9" fillId="0" borderId="0" xfId="0" applyFont="1"/>
    <xf numFmtId="4" fontId="4" fillId="24" borderId="10" xfId="0" applyNumberFormat="1" applyFont="1" applyFill="1" applyBorder="1" applyAlignment="1">
      <alignment horizontal="center" vertical="top" wrapText="1"/>
    </xf>
    <xf numFmtId="0" fontId="9" fillId="0" borderId="11" xfId="0" applyFont="1" applyBorder="1"/>
    <xf numFmtId="43" fontId="9" fillId="0" borderId="0" xfId="28" applyFont="1"/>
    <xf numFmtId="0" fontId="13" fillId="0" borderId="0" xfId="0" applyFont="1"/>
    <xf numFmtId="4" fontId="9" fillId="0" borderId="0" xfId="0" applyNumberFormat="1" applyFont="1"/>
    <xf numFmtId="3" fontId="9" fillId="0" borderId="0" xfId="0" applyNumberFormat="1" applyFont="1"/>
    <xf numFmtId="0" fontId="13" fillId="0" borderId="11" xfId="0" applyFont="1" applyBorder="1"/>
    <xf numFmtId="4" fontId="3" fillId="0" borderId="0" xfId="0" applyNumberFormat="1" applyFont="1" applyAlignment="1">
      <alignment horizontal="centerContinuous"/>
    </xf>
    <xf numFmtId="43" fontId="3" fillId="0" borderId="0" xfId="28" applyFont="1" applyAlignment="1">
      <alignment horizontal="centerContinuous"/>
    </xf>
    <xf numFmtId="4" fontId="4" fillId="24" borderId="12" xfId="0" applyNumberFormat="1" applyFont="1" applyFill="1" applyBorder="1" applyAlignment="1">
      <alignment horizontal="center" vertical="top" wrapText="1"/>
    </xf>
    <xf numFmtId="168" fontId="9" fillId="0" borderId="11" xfId="605" applyNumberFormat="1" applyFont="1" applyBorder="1"/>
    <xf numFmtId="9" fontId="9" fillId="0" borderId="11" xfId="605" applyFont="1" applyBorder="1"/>
    <xf numFmtId="9" fontId="9" fillId="0" borderId="13" xfId="605" applyFont="1" applyBorder="1"/>
    <xf numFmtId="0" fontId="9" fillId="0" borderId="14" xfId="0" applyFont="1" applyBorder="1"/>
    <xf numFmtId="43" fontId="9" fillId="0" borderId="15" xfId="28" applyFont="1" applyBorder="1"/>
    <xf numFmtId="0" fontId="9" fillId="0" borderId="16" xfId="0" applyFont="1" applyBorder="1"/>
    <xf numFmtId="43" fontId="9" fillId="0" borderId="17" xfId="28" applyFont="1" applyBorder="1"/>
    <xf numFmtId="43" fontId="9" fillId="0" borderId="18" xfId="28" applyFont="1" applyBorder="1"/>
    <xf numFmtId="43" fontId="9" fillId="0" borderId="19" xfId="28" applyFont="1" applyBorder="1"/>
    <xf numFmtId="43" fontId="13" fillId="0" borderId="20" xfId="28" applyFont="1" applyBorder="1"/>
    <xf numFmtId="43" fontId="9" fillId="0" borderId="14" xfId="28" applyFont="1" applyBorder="1"/>
    <xf numFmtId="43" fontId="9" fillId="0" borderId="21" xfId="28" applyFont="1" applyBorder="1"/>
    <xf numFmtId="43" fontId="9" fillId="0" borderId="22" xfId="28" applyFont="1" applyBorder="1"/>
    <xf numFmtId="43" fontId="9" fillId="0" borderId="23" xfId="28" applyFont="1" applyBorder="1"/>
    <xf numFmtId="43" fontId="9" fillId="0" borderId="24" xfId="28" applyFont="1" applyBorder="1"/>
    <xf numFmtId="0" fontId="9" fillId="0" borderId="0" xfId="0" applyFont="1" applyAlignment="1">
      <alignment horizontal="center"/>
    </xf>
    <xf numFmtId="0" fontId="46" fillId="0" borderId="0" xfId="0" applyFont="1"/>
    <xf numFmtId="0" fontId="0" fillId="0" borderId="0" xfId="0" applyAlignment="1">
      <alignment vertical="top"/>
    </xf>
    <xf numFmtId="0" fontId="4" fillId="0" borderId="25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4" fontId="4" fillId="0" borderId="26" xfId="0" applyNumberFormat="1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/>
    </xf>
    <xf numFmtId="4" fontId="12" fillId="25" borderId="28" xfId="28" applyNumberFormat="1" applyFont="1" applyFill="1" applyBorder="1" applyAlignment="1">
      <alignment vertical="center"/>
    </xf>
    <xf numFmtId="0" fontId="4" fillId="0" borderId="29" xfId="0" applyFont="1" applyBorder="1"/>
    <xf numFmtId="0" fontId="9" fillId="0" borderId="27" xfId="0" applyFont="1" applyBorder="1" applyAlignment="1">
      <alignment horizontal="center" vertical="center"/>
    </xf>
    <xf numFmtId="0" fontId="4" fillId="0" borderId="30" xfId="0" applyFont="1" applyBorder="1"/>
    <xf numFmtId="0" fontId="4" fillId="0" borderId="31" xfId="0" applyFont="1" applyBorder="1"/>
    <xf numFmtId="0" fontId="5" fillId="0" borderId="27" xfId="0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0" fontId="4" fillId="0" borderId="30" xfId="0" applyFont="1" applyBorder="1" applyAlignment="1">
      <alignment horizontal="center" vertical="top"/>
    </xf>
    <xf numFmtId="0" fontId="2" fillId="0" borderId="29" xfId="0" applyFont="1" applyBorder="1"/>
    <xf numFmtId="2" fontId="5" fillId="0" borderId="27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7" xfId="0" applyFont="1" applyBorder="1" applyAlignment="1">
      <alignment horizontal="center" vertical="top"/>
    </xf>
    <xf numFmtId="3" fontId="2" fillId="0" borderId="29" xfId="28" applyNumberFormat="1" applyFont="1" applyFill="1" applyBorder="1"/>
    <xf numFmtId="0" fontId="2" fillId="0" borderId="25" xfId="0" applyFont="1" applyBorder="1"/>
    <xf numFmtId="0" fontId="47" fillId="0" borderId="27" xfId="0" applyFont="1" applyBorder="1" applyAlignment="1">
      <alignment horizontal="center"/>
    </xf>
    <xf numFmtId="0" fontId="12" fillId="0" borderId="30" xfId="0" applyFont="1" applyBorder="1"/>
    <xf numFmtId="0" fontId="5" fillId="0" borderId="29" xfId="0" applyFont="1" applyBorder="1"/>
    <xf numFmtId="3" fontId="2" fillId="0" borderId="32" xfId="0" applyNumberFormat="1" applyFont="1" applyBorder="1"/>
    <xf numFmtId="0" fontId="4" fillId="0" borderId="29" xfId="0" applyFont="1" applyBorder="1" applyAlignment="1">
      <alignment horizontal="center"/>
    </xf>
    <xf numFmtId="4" fontId="4" fillId="0" borderId="33" xfId="0" applyNumberFormat="1" applyFont="1" applyBorder="1"/>
    <xf numFmtId="4" fontId="4" fillId="0" borderId="33" xfId="0" applyNumberFormat="1" applyFont="1" applyBorder="1" applyAlignment="1">
      <alignment horizontal="center" vertical="top" wrapText="1"/>
    </xf>
    <xf numFmtId="43" fontId="4" fillId="0" borderId="26" xfId="28" applyFont="1" applyFill="1" applyBorder="1" applyAlignment="1">
      <alignment horizontal="center" vertical="top" wrapText="1"/>
    </xf>
    <xf numFmtId="0" fontId="3" fillId="0" borderId="26" xfId="0" applyFont="1" applyBorder="1"/>
    <xf numFmtId="0" fontId="2" fillId="0" borderId="26" xfId="0" applyFont="1" applyBorder="1"/>
    <xf numFmtId="0" fontId="2" fillId="0" borderId="34" xfId="0" applyFont="1" applyBorder="1"/>
    <xf numFmtId="0" fontId="2" fillId="0" borderId="34" xfId="0" quotePrefix="1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3" fontId="2" fillId="0" borderId="34" xfId="0" applyNumberFormat="1" applyFont="1" applyBorder="1"/>
    <xf numFmtId="0" fontId="2" fillId="0" borderId="34" xfId="0" applyFont="1" applyBorder="1" applyAlignment="1">
      <alignment wrapText="1"/>
    </xf>
    <xf numFmtId="3" fontId="4" fillId="0" borderId="32" xfId="0" applyNumberFormat="1" applyFont="1" applyBorder="1"/>
    <xf numFmtId="3" fontId="4" fillId="0" borderId="26" xfId="0" applyNumberFormat="1" applyFont="1" applyBorder="1"/>
    <xf numFmtId="3" fontId="4" fillId="0" borderId="34" xfId="0" applyNumberFormat="1" applyFont="1" applyBorder="1"/>
    <xf numFmtId="4" fontId="4" fillId="0" borderId="35" xfId="0" applyNumberFormat="1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 vertical="top"/>
    </xf>
    <xf numFmtId="4" fontId="4" fillId="0" borderId="31" xfId="0" applyNumberFormat="1" applyFont="1" applyBorder="1" applyAlignment="1">
      <alignment horizontal="center" vertical="top" wrapText="1"/>
    </xf>
    <xf numFmtId="0" fontId="3" fillId="0" borderId="34" xfId="0" applyFont="1" applyBorder="1"/>
    <xf numFmtId="0" fontId="2" fillId="0" borderId="34" xfId="0" applyFont="1" applyBorder="1" applyAlignment="1">
      <alignment horizontal="left"/>
    </xf>
    <xf numFmtId="0" fontId="10" fillId="0" borderId="34" xfId="0" applyFont="1" applyBorder="1"/>
    <xf numFmtId="0" fontId="5" fillId="0" borderId="34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5" fillId="0" borderId="34" xfId="0" applyFont="1" applyBorder="1"/>
    <xf numFmtId="0" fontId="2" fillId="0" borderId="26" xfId="0" applyFont="1" applyBorder="1" applyAlignment="1">
      <alignment horizontal="center"/>
    </xf>
    <xf numFmtId="3" fontId="2" fillId="0" borderId="33" xfId="0" applyNumberFormat="1" applyFont="1" applyBorder="1"/>
    <xf numFmtId="3" fontId="2" fillId="0" borderId="26" xfId="0" applyNumberFormat="1" applyFont="1" applyBorder="1"/>
    <xf numFmtId="0" fontId="2" fillId="0" borderId="34" xfId="0" applyFont="1" applyBorder="1" applyAlignment="1">
      <alignment vertical="top" wrapText="1"/>
    </xf>
    <xf numFmtId="0" fontId="11" fillId="0" borderId="34" xfId="0" applyFont="1" applyBorder="1" applyAlignment="1">
      <alignment horizontal="center"/>
    </xf>
    <xf numFmtId="3" fontId="7" fillId="0" borderId="34" xfId="0" applyNumberFormat="1" applyFont="1" applyBorder="1"/>
    <xf numFmtId="3" fontId="11" fillId="0" borderId="34" xfId="0" applyNumberFormat="1" applyFont="1" applyBorder="1"/>
    <xf numFmtId="0" fontId="9" fillId="0" borderId="34" xfId="0" applyFont="1" applyBorder="1" applyAlignment="1">
      <alignment horizontal="justify" vertical="top" wrapText="1"/>
    </xf>
    <xf numFmtId="3" fontId="5" fillId="0" borderId="32" xfId="0" applyNumberFormat="1" applyFont="1" applyBorder="1"/>
    <xf numFmtId="3" fontId="5" fillId="0" borderId="34" xfId="0" applyNumberFormat="1" applyFont="1" applyBorder="1"/>
    <xf numFmtId="0" fontId="47" fillId="0" borderId="34" xfId="0" applyFont="1" applyBorder="1" applyAlignment="1">
      <alignment horizontal="center"/>
    </xf>
    <xf numFmtId="3" fontId="5" fillId="0" borderId="34" xfId="0" applyNumberFormat="1" applyFont="1" applyBorder="1" applyAlignment="1">
      <alignment horizontal="center"/>
    </xf>
    <xf numFmtId="0" fontId="5" fillId="0" borderId="28" xfId="0" applyFont="1" applyBorder="1"/>
    <xf numFmtId="0" fontId="8" fillId="0" borderId="34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48" fillId="0" borderId="39" xfId="0" applyFont="1" applyBorder="1" applyAlignment="1">
      <alignment horizontal="center" vertical="top"/>
    </xf>
    <xf numFmtId="4" fontId="13" fillId="0" borderId="0" xfId="0" applyNumberFormat="1" applyFont="1"/>
    <xf numFmtId="0" fontId="12" fillId="0" borderId="27" xfId="0" applyFont="1" applyBorder="1"/>
    <xf numFmtId="0" fontId="12" fillId="0" borderId="25" xfId="0" applyFont="1" applyBorder="1" applyAlignment="1">
      <alignment horizontal="center" wrapText="1"/>
    </xf>
    <xf numFmtId="0" fontId="12" fillId="0" borderId="36" xfId="0" applyFont="1" applyBorder="1" applyAlignment="1">
      <alignment horizontal="center" vertical="center"/>
    </xf>
    <xf numFmtId="4" fontId="12" fillId="0" borderId="26" xfId="0" applyNumberFormat="1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/>
    </xf>
    <xf numFmtId="0" fontId="5" fillId="0" borderId="26" xfId="0" quotePrefix="1" applyFont="1" applyBorder="1" applyAlignment="1">
      <alignment horizontal="left"/>
    </xf>
    <xf numFmtId="4" fontId="5" fillId="0" borderId="26" xfId="28" applyNumberFormat="1" applyFont="1" applyBorder="1"/>
    <xf numFmtId="4" fontId="5" fillId="0" borderId="34" xfId="28" applyNumberFormat="1" applyFont="1" applyBorder="1"/>
    <xf numFmtId="4" fontId="5" fillId="0" borderId="34" xfId="28" applyNumberFormat="1" applyFont="1" applyFill="1" applyBorder="1"/>
    <xf numFmtId="0" fontId="5" fillId="0" borderId="34" xfId="0" applyFont="1" applyBorder="1" applyAlignment="1">
      <alignment horizontal="left"/>
    </xf>
    <xf numFmtId="0" fontId="5" fillId="0" borderId="33" xfId="0" applyFont="1" applyBorder="1"/>
    <xf numFmtId="4" fontId="5" fillId="0" borderId="26" xfId="28" applyNumberFormat="1" applyFont="1" applyFill="1" applyBorder="1"/>
    <xf numFmtId="0" fontId="10" fillId="0" borderId="32" xfId="0" applyFont="1" applyBorder="1" applyAlignment="1">
      <alignment horizontal="right"/>
    </xf>
    <xf numFmtId="0" fontId="5" fillId="0" borderId="32" xfId="0" applyFont="1" applyBorder="1"/>
    <xf numFmtId="0" fontId="5" fillId="0" borderId="32" xfId="0" quotePrefix="1" applyFont="1" applyBorder="1" applyAlignment="1">
      <alignment horizontal="left"/>
    </xf>
    <xf numFmtId="4" fontId="5" fillId="0" borderId="34" xfId="0" applyNumberFormat="1" applyFont="1" applyBorder="1"/>
    <xf numFmtId="0" fontId="5" fillId="0" borderId="37" xfId="0" applyFont="1" applyBorder="1"/>
    <xf numFmtId="0" fontId="12" fillId="0" borderId="38" xfId="0" applyFont="1" applyBorder="1" applyAlignment="1">
      <alignment vertical="center"/>
    </xf>
    <xf numFmtId="4" fontId="12" fillId="0" borderId="28" xfId="28" applyNumberFormat="1" applyFont="1" applyBorder="1"/>
    <xf numFmtId="4" fontId="12" fillId="0" borderId="34" xfId="28" applyNumberFormat="1" applyFont="1" applyBorder="1"/>
    <xf numFmtId="4" fontId="12" fillId="0" borderId="26" xfId="0" applyNumberFormat="1" applyFont="1" applyBorder="1" applyAlignment="1">
      <alignment horizontal="right"/>
    </xf>
    <xf numFmtId="0" fontId="44" fillId="0" borderId="34" xfId="0" applyFont="1" applyBorder="1" applyAlignment="1">
      <alignment wrapText="1"/>
    </xf>
    <xf numFmtId="0" fontId="5" fillId="0" borderId="27" xfId="0" quotePrefix="1" applyFont="1" applyBorder="1" applyAlignment="1">
      <alignment horizontal="center"/>
    </xf>
    <xf numFmtId="0" fontId="50" fillId="0" borderId="34" xfId="0" applyFont="1" applyBorder="1"/>
    <xf numFmtId="0" fontId="50" fillId="0" borderId="34" xfId="0" applyFont="1" applyBorder="1" applyAlignment="1">
      <alignment horizontal="center"/>
    </xf>
    <xf numFmtId="0" fontId="51" fillId="0" borderId="0" xfId="0" applyFont="1"/>
    <xf numFmtId="3" fontId="50" fillId="0" borderId="34" xfId="0" applyNumberFormat="1" applyFont="1" applyBorder="1"/>
    <xf numFmtId="43" fontId="2" fillId="0" borderId="34" xfId="28" applyFont="1" applyFill="1" applyBorder="1"/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27" xfId="0" applyFont="1" applyBorder="1"/>
    <xf numFmtId="0" fontId="5" fillId="0" borderId="34" xfId="0" applyFont="1" applyBorder="1" applyAlignment="1">
      <alignment horizontal="left" wrapText="1"/>
    </xf>
    <xf numFmtId="0" fontId="2" fillId="0" borderId="34" xfId="0" quotePrefix="1" applyFont="1" applyBorder="1"/>
    <xf numFmtId="0" fontId="12" fillId="0" borderId="0" xfId="0" applyFont="1" applyAlignment="1">
      <alignment horizontal="right"/>
    </xf>
    <xf numFmtId="3" fontId="2" fillId="0" borderId="0" xfId="28" applyNumberFormat="1" applyFont="1" applyFill="1"/>
    <xf numFmtId="3" fontId="2" fillId="0" borderId="34" xfId="28" applyNumberFormat="1" applyFont="1" applyFill="1" applyBorder="1" applyAlignment="1">
      <alignment horizontal="center"/>
    </xf>
    <xf numFmtId="3" fontId="2" fillId="0" borderId="34" xfId="28" applyNumberFormat="1" applyFont="1" applyFill="1" applyBorder="1"/>
    <xf numFmtId="3" fontId="9" fillId="0" borderId="0" xfId="28" applyNumberFormat="1" applyFont="1" applyFill="1"/>
    <xf numFmtId="0" fontId="10" fillId="0" borderId="0" xfId="0" applyFont="1" applyAlignment="1">
      <alignment horizontal="center"/>
    </xf>
    <xf numFmtId="0" fontId="43" fillId="0" borderId="26" xfId="0" applyFont="1" applyBorder="1" applyAlignment="1">
      <alignment horizontal="center" vertical="center" wrapText="1"/>
    </xf>
    <xf numFmtId="173" fontId="43" fillId="0" borderId="26" xfId="601" applyNumberFormat="1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173" fontId="43" fillId="0" borderId="28" xfId="601" applyNumberFormat="1" applyFont="1" applyBorder="1" applyAlignment="1">
      <alignment horizontal="center" vertical="center"/>
    </xf>
    <xf numFmtId="0" fontId="10" fillId="0" borderId="0" xfId="0" applyFont="1"/>
    <xf numFmtId="0" fontId="40" fillId="0" borderId="0" xfId="0" applyFont="1"/>
    <xf numFmtId="0" fontId="42" fillId="0" borderId="0" xfId="0" applyFont="1" applyAlignment="1">
      <alignment vertical="top"/>
    </xf>
    <xf numFmtId="0" fontId="42" fillId="0" borderId="0" xfId="0" applyFont="1" applyAlignment="1">
      <alignment horizontal="center" vertical="top"/>
    </xf>
    <xf numFmtId="0" fontId="5" fillId="0" borderId="41" xfId="0" applyFont="1" applyBorder="1" applyAlignment="1">
      <alignment vertical="top"/>
    </xf>
    <xf numFmtId="0" fontId="5" fillId="0" borderId="41" xfId="0" applyFont="1" applyBorder="1" applyAlignment="1">
      <alignment horizontal="center" vertical="top"/>
    </xf>
    <xf numFmtId="174" fontId="5" fillId="0" borderId="41" xfId="0" applyNumberFormat="1" applyFont="1" applyBorder="1" applyAlignment="1">
      <alignment vertical="top"/>
    </xf>
    <xf numFmtId="0" fontId="5" fillId="0" borderId="40" xfId="0" applyFont="1" applyBorder="1" applyAlignment="1">
      <alignment vertical="top"/>
    </xf>
    <xf numFmtId="174" fontId="5" fillId="0" borderId="40" xfId="0" applyNumberFormat="1" applyFont="1" applyBorder="1" applyAlignment="1">
      <alignment vertical="top"/>
    </xf>
    <xf numFmtId="0" fontId="5" fillId="0" borderId="0" xfId="0" applyFont="1" applyAlignment="1">
      <alignment vertical="top"/>
    </xf>
    <xf numFmtId="0" fontId="49" fillId="0" borderId="39" xfId="0" applyFont="1" applyBorder="1" applyAlignment="1">
      <alignment horizontal="center" vertical="top"/>
    </xf>
    <xf numFmtId="0" fontId="5" fillId="0" borderId="42" xfId="0" applyFont="1" applyBorder="1" applyAlignment="1">
      <alignment horizontal="center" vertical="top"/>
    </xf>
    <xf numFmtId="0" fontId="5" fillId="0" borderId="39" xfId="0" applyFont="1" applyBorder="1" applyAlignment="1">
      <alignment horizontal="center" vertical="top"/>
    </xf>
    <xf numFmtId="0" fontId="5" fillId="0" borderId="34" xfId="0" applyFont="1" applyBorder="1" applyAlignment="1">
      <alignment wrapText="1"/>
    </xf>
    <xf numFmtId="0" fontId="10" fillId="0" borderId="34" xfId="0" applyFont="1" applyBorder="1" applyAlignment="1">
      <alignment wrapText="1"/>
    </xf>
    <xf numFmtId="2" fontId="2" fillId="0" borderId="27" xfId="0" applyNumberFormat="1" applyFont="1" applyBorder="1" applyAlignment="1">
      <alignment horizontal="center" vertical="top"/>
    </xf>
    <xf numFmtId="0" fontId="44" fillId="0" borderId="34" xfId="0" applyFont="1" applyBorder="1"/>
    <xf numFmtId="0" fontId="5" fillId="0" borderId="28" xfId="0" applyFont="1" applyBorder="1" applyAlignment="1">
      <alignment horizontal="center"/>
    </xf>
    <xf numFmtId="0" fontId="2" fillId="0" borderId="27" xfId="0" quotePrefix="1" applyFont="1" applyBorder="1" applyAlignment="1">
      <alignment horizontal="center"/>
    </xf>
    <xf numFmtId="175" fontId="4" fillId="0" borderId="34" xfId="314" applyNumberFormat="1" applyFont="1" applyBorder="1"/>
    <xf numFmtId="175" fontId="4" fillId="0" borderId="32" xfId="314" applyNumberFormat="1" applyFont="1" applyFill="1" applyBorder="1"/>
    <xf numFmtId="175" fontId="9" fillId="0" borderId="32" xfId="314" applyNumberFormat="1" applyFont="1" applyFill="1" applyBorder="1"/>
    <xf numFmtId="175" fontId="9" fillId="0" borderId="34" xfId="314" applyNumberFormat="1" applyFont="1" applyBorder="1"/>
    <xf numFmtId="175" fontId="9" fillId="0" borderId="32" xfId="314" applyNumberFormat="1" applyFont="1" applyBorder="1"/>
    <xf numFmtId="175" fontId="2" fillId="0" borderId="32" xfId="314" applyNumberFormat="1" applyFont="1" applyBorder="1"/>
    <xf numFmtId="175" fontId="4" fillId="0" borderId="35" xfId="314" applyNumberFormat="1" applyFont="1" applyFill="1" applyBorder="1"/>
    <xf numFmtId="175" fontId="2" fillId="0" borderId="34" xfId="314" applyNumberFormat="1" applyFont="1" applyBorder="1"/>
    <xf numFmtId="175" fontId="2" fillId="0" borderId="34" xfId="0" applyNumberFormat="1" applyFont="1" applyBorder="1"/>
    <xf numFmtId="175" fontId="2" fillId="0" borderId="32" xfId="0" applyNumberFormat="1" applyFont="1" applyBorder="1"/>
    <xf numFmtId="175" fontId="4" fillId="0" borderId="35" xfId="0" applyNumberFormat="1" applyFont="1" applyBorder="1"/>
    <xf numFmtId="175" fontId="52" fillId="0" borderId="34" xfId="0" applyNumberFormat="1" applyFont="1" applyBorder="1"/>
    <xf numFmtId="175" fontId="5" fillId="0" borderId="34" xfId="0" applyNumberFormat="1" applyFont="1" applyBorder="1"/>
    <xf numFmtId="175" fontId="2" fillId="0" borderId="34" xfId="28" applyNumberFormat="1" applyFont="1" applyFill="1" applyBorder="1"/>
    <xf numFmtId="175" fontId="2" fillId="0" borderId="28" xfId="0" applyNumberFormat="1" applyFont="1" applyBorder="1"/>
    <xf numFmtId="175" fontId="2" fillId="0" borderId="32" xfId="28" applyNumberFormat="1" applyFont="1" applyFill="1" applyBorder="1"/>
    <xf numFmtId="175" fontId="7" fillId="0" borderId="34" xfId="0" applyNumberFormat="1" applyFont="1" applyBorder="1"/>
    <xf numFmtId="175" fontId="2" fillId="0" borderId="35" xfId="0" applyNumberFormat="1" applyFont="1" applyBorder="1"/>
    <xf numFmtId="175" fontId="12" fillId="0" borderId="35" xfId="28" applyNumberFormat="1" applyFont="1" applyFill="1" applyBorder="1"/>
    <xf numFmtId="175" fontId="5" fillId="0" borderId="32" xfId="0" applyNumberFormat="1" applyFont="1" applyBorder="1"/>
    <xf numFmtId="175" fontId="47" fillId="0" borderId="34" xfId="0" applyNumberFormat="1" applyFont="1" applyBorder="1"/>
    <xf numFmtId="175" fontId="5" fillId="0" borderId="40" xfId="0" applyNumberFormat="1" applyFont="1" applyBorder="1" applyAlignment="1">
      <alignment vertical="top"/>
    </xf>
    <xf numFmtId="175" fontId="53" fillId="0" borderId="32" xfId="0" applyNumberFormat="1" applyFont="1" applyBorder="1"/>
    <xf numFmtId="0" fontId="5" fillId="0" borderId="40" xfId="0" applyFont="1" applyBorder="1" applyAlignment="1">
      <alignment horizontal="center" vertical="center"/>
    </xf>
    <xf numFmtId="3" fontId="5" fillId="0" borderId="34" xfId="28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9" fillId="0" borderId="40" xfId="0" applyFont="1" applyBorder="1" applyAlignment="1">
      <alignment horizontal="center" vertical="center"/>
    </xf>
    <xf numFmtId="3" fontId="2" fillId="0" borderId="34" xfId="0" applyNumberFormat="1" applyFont="1" applyBorder="1" applyAlignment="1">
      <alignment horizontal="center" vertical="center"/>
    </xf>
    <xf numFmtId="166" fontId="2" fillId="0" borderId="34" xfId="28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75" fontId="2" fillId="0" borderId="34" xfId="0" applyNumberFormat="1" applyFont="1" applyBorder="1" applyAlignment="1">
      <alignment vertical="center"/>
    </xf>
    <xf numFmtId="175" fontId="2" fillId="0" borderId="32" xfId="0" applyNumberFormat="1" applyFont="1" applyBorder="1" applyAlignment="1">
      <alignment vertical="center"/>
    </xf>
    <xf numFmtId="0" fontId="11" fillId="0" borderId="3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wrapText="1"/>
    </xf>
    <xf numFmtId="3" fontId="11" fillId="0" borderId="34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175" fontId="12" fillId="0" borderId="29" xfId="602" applyNumberFormat="1" applyFont="1" applyBorder="1" applyAlignment="1">
      <alignment horizontal="center" vertical="center"/>
    </xf>
    <xf numFmtId="175" fontId="12" fillId="0" borderId="35" xfId="244" quotePrefix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175" fontId="5" fillId="0" borderId="40" xfId="0" applyNumberFormat="1" applyFont="1" applyBorder="1" applyAlignment="1">
      <alignment vertical="center"/>
    </xf>
    <xf numFmtId="176" fontId="9" fillId="0" borderId="0" xfId="0" applyNumberFormat="1" applyFont="1"/>
    <xf numFmtId="9" fontId="9" fillId="0" borderId="0" xfId="605" applyFont="1"/>
    <xf numFmtId="0" fontId="54" fillId="0" borderId="34" xfId="0" applyFont="1" applyBorder="1" applyAlignment="1">
      <alignment horizontal="center"/>
    </xf>
    <xf numFmtId="0" fontId="55" fillId="0" borderId="44" xfId="0" applyFont="1" applyBorder="1" applyAlignment="1">
      <alignment horizontal="center" vertical="top" wrapText="1"/>
    </xf>
    <xf numFmtId="0" fontId="56" fillId="0" borderId="44" xfId="0" applyFont="1" applyBorder="1" applyAlignment="1">
      <alignment horizontal="center" vertical="top" wrapText="1"/>
    </xf>
    <xf numFmtId="43" fontId="56" fillId="0" borderId="44" xfId="28" applyFont="1" applyFill="1" applyBorder="1" applyAlignment="1">
      <alignment horizontal="center" vertical="top" wrapText="1"/>
    </xf>
    <xf numFmtId="0" fontId="56" fillId="0" borderId="0" xfId="0" applyFont="1" applyAlignment="1">
      <alignment horizontal="left" vertical="top"/>
    </xf>
    <xf numFmtId="0" fontId="60" fillId="0" borderId="15" xfId="0" applyFont="1" applyBorder="1" applyAlignment="1">
      <alignment vertical="center" wrapText="1"/>
    </xf>
    <xf numFmtId="0" fontId="61" fillId="0" borderId="15" xfId="0" applyFont="1" applyBorder="1" applyAlignment="1">
      <alignment vertical="center" wrapText="1"/>
    </xf>
    <xf numFmtId="2" fontId="2" fillId="0" borderId="45" xfId="0" applyNumberFormat="1" applyFont="1" applyBorder="1" applyAlignment="1">
      <alignment horizontal="center" vertical="center"/>
    </xf>
    <xf numFmtId="0" fontId="61" fillId="0" borderId="45" xfId="0" applyFont="1" applyBorder="1" applyAlignment="1">
      <alignment vertical="center" wrapText="1"/>
    </xf>
    <xf numFmtId="0" fontId="9" fillId="0" borderId="45" xfId="0" applyFont="1" applyBorder="1" applyAlignment="1">
      <alignment horizontal="center"/>
    </xf>
    <xf numFmtId="175" fontId="2" fillId="0" borderId="45" xfId="314" applyNumberFormat="1" applyFont="1" applyBorder="1"/>
    <xf numFmtId="0" fontId="56" fillId="0" borderId="46" xfId="0" applyFont="1" applyBorder="1" applyAlignment="1">
      <alignment horizontal="left" vertical="top" wrapText="1"/>
    </xf>
    <xf numFmtId="0" fontId="57" fillId="0" borderId="46" xfId="0" applyFont="1" applyBorder="1" applyAlignment="1">
      <alignment horizontal="left" vertical="top" wrapText="1"/>
    </xf>
    <xf numFmtId="0" fontId="57" fillId="0" borderId="46" xfId="0" applyFont="1" applyBorder="1" applyAlignment="1">
      <alignment horizontal="center" vertical="top" wrapText="1"/>
    </xf>
    <xf numFmtId="175" fontId="2" fillId="0" borderId="46" xfId="314" applyNumberFormat="1" applyFont="1" applyBorder="1"/>
    <xf numFmtId="43" fontId="58" fillId="0" borderId="46" xfId="28" applyFont="1" applyFill="1" applyBorder="1" applyAlignment="1">
      <alignment horizontal="center" vertical="top" wrapText="1"/>
    </xf>
    <xf numFmtId="0" fontId="59" fillId="0" borderId="46" xfId="0" applyFont="1" applyBorder="1" applyAlignment="1">
      <alignment horizontal="center" vertical="center" wrapText="1"/>
    </xf>
    <xf numFmtId="0" fontId="60" fillId="0" borderId="46" xfId="0" applyFont="1" applyBorder="1" applyAlignment="1">
      <alignment vertical="center" wrapText="1"/>
    </xf>
    <xf numFmtId="0" fontId="61" fillId="0" borderId="46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/>
    </xf>
    <xf numFmtId="2" fontId="2" fillId="0" borderId="46" xfId="0" applyNumberFormat="1" applyFont="1" applyBorder="1" applyAlignment="1">
      <alignment horizontal="center" vertical="center"/>
    </xf>
    <xf numFmtId="0" fontId="61" fillId="0" borderId="46" xfId="0" applyFont="1" applyBorder="1" applyAlignment="1">
      <alignment vertical="center" wrapText="1"/>
    </xf>
    <xf numFmtId="0" fontId="2" fillId="0" borderId="46" xfId="0" applyFont="1" applyBorder="1" applyAlignment="1">
      <alignment horizontal="center"/>
    </xf>
    <xf numFmtId="3" fontId="2" fillId="0" borderId="46" xfId="0" applyNumberFormat="1" applyFont="1" applyBorder="1" applyAlignment="1">
      <alignment horizontal="center"/>
    </xf>
    <xf numFmtId="0" fontId="2" fillId="0" borderId="46" xfId="0" applyFont="1" applyBorder="1" applyAlignment="1">
      <alignment horizontal="center" vertical="center"/>
    </xf>
    <xf numFmtId="175" fontId="2" fillId="0" borderId="46" xfId="314" applyNumberFormat="1" applyFont="1" applyFill="1" applyBorder="1"/>
    <xf numFmtId="0" fontId="2" fillId="0" borderId="46" xfId="0" quotePrefix="1" applyFont="1" applyBorder="1" applyAlignment="1">
      <alignment horizontal="left" wrapText="1"/>
    </xf>
    <xf numFmtId="0" fontId="2" fillId="0" borderId="46" xfId="0" quotePrefix="1" applyFont="1" applyBorder="1" applyAlignment="1">
      <alignment horizontal="center"/>
    </xf>
    <xf numFmtId="0" fontId="2" fillId="0" borderId="46" xfId="0" applyFont="1" applyBorder="1" applyAlignment="1">
      <alignment wrapText="1"/>
    </xf>
    <xf numFmtId="0" fontId="2" fillId="0" borderId="46" xfId="0" applyFont="1" applyBorder="1" applyAlignment="1">
      <alignment horizontal="center" wrapText="1"/>
    </xf>
    <xf numFmtId="0" fontId="61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2" fillId="26" borderId="27" xfId="0" applyFont="1" applyFill="1" applyBorder="1" applyAlignment="1">
      <alignment horizontal="center" vertical="top"/>
    </xf>
    <xf numFmtId="0" fontId="2" fillId="26" borderId="34" xfId="0" applyFont="1" applyFill="1" applyBorder="1" applyAlignment="1">
      <alignment vertical="top" wrapText="1"/>
    </xf>
    <xf numFmtId="166" fontId="2" fillId="26" borderId="34" xfId="28" applyNumberFormat="1" applyFont="1" applyFill="1" applyBorder="1" applyAlignment="1">
      <alignment horizontal="center" vertical="center"/>
    </xf>
    <xf numFmtId="0" fontId="2" fillId="26" borderId="34" xfId="0" applyFont="1" applyFill="1" applyBorder="1" applyAlignment="1">
      <alignment horizontal="center" vertical="center"/>
    </xf>
    <xf numFmtId="175" fontId="5" fillId="26" borderId="40" xfId="0" applyNumberFormat="1" applyFont="1" applyFill="1" applyBorder="1" applyAlignment="1">
      <alignment vertical="top"/>
    </xf>
    <xf numFmtId="175" fontId="5" fillId="26" borderId="40" xfId="0" applyNumberFormat="1" applyFont="1" applyFill="1" applyBorder="1" applyAlignment="1">
      <alignment vertical="center"/>
    </xf>
    <xf numFmtId="0" fontId="2" fillId="26" borderId="34" xfId="0" applyFont="1" applyFill="1" applyBorder="1" applyAlignment="1">
      <alignment wrapText="1"/>
    </xf>
    <xf numFmtId="3" fontId="5" fillId="26" borderId="34" xfId="28" applyNumberFormat="1" applyFont="1" applyFill="1" applyBorder="1" applyAlignment="1">
      <alignment horizontal="center"/>
    </xf>
    <xf numFmtId="0" fontId="5" fillId="26" borderId="34" xfId="0" applyFont="1" applyFill="1" applyBorder="1" applyAlignment="1">
      <alignment horizontal="center" vertical="center"/>
    </xf>
    <xf numFmtId="175" fontId="2" fillId="26" borderId="34" xfId="28" applyNumberFormat="1" applyFont="1" applyFill="1" applyBorder="1" applyAlignment="1">
      <alignment vertical="center"/>
    </xf>
    <xf numFmtId="175" fontId="2" fillId="26" borderId="32" xfId="0" applyNumberFormat="1" applyFont="1" applyFill="1" applyBorder="1" applyAlignment="1">
      <alignment vertical="center"/>
    </xf>
    <xf numFmtId="176" fontId="9" fillId="26" borderId="0" xfId="0" applyNumberFormat="1" applyFont="1" applyFill="1"/>
    <xf numFmtId="0" fontId="9" fillId="26" borderId="0" xfId="0" applyFont="1" applyFill="1"/>
    <xf numFmtId="0" fontId="2" fillId="26" borderId="27" xfId="0" applyFont="1" applyFill="1" applyBorder="1" applyAlignment="1">
      <alignment horizontal="center"/>
    </xf>
    <xf numFmtId="0" fontId="2" fillId="26" borderId="34" xfId="0" applyFont="1" applyFill="1" applyBorder="1"/>
    <xf numFmtId="0" fontId="2" fillId="26" borderId="34" xfId="0" applyFont="1" applyFill="1" applyBorder="1" applyAlignment="1">
      <alignment horizontal="center"/>
    </xf>
    <xf numFmtId="175" fontId="9" fillId="26" borderId="34" xfId="314" applyNumberFormat="1" applyFont="1" applyFill="1" applyBorder="1"/>
    <xf numFmtId="175" fontId="9" fillId="26" borderId="32" xfId="314" applyNumberFormat="1" applyFont="1" applyFill="1" applyBorder="1"/>
    <xf numFmtId="0" fontId="51" fillId="26" borderId="0" xfId="0" applyFont="1" applyFill="1"/>
    <xf numFmtId="43" fontId="2" fillId="0" borderId="34" xfId="28" applyFont="1" applyBorder="1" applyAlignment="1">
      <alignment horizontal="center" vertical="center"/>
    </xf>
    <xf numFmtId="176" fontId="0" fillId="0" borderId="0" xfId="0" applyNumberFormat="1" applyAlignment="1">
      <alignment vertical="top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3" fontId="0" fillId="0" borderId="0" xfId="28" applyFont="1" applyAlignment="1">
      <alignment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30" xfId="602" applyFont="1" applyBorder="1" applyAlignment="1">
      <alignment horizontal="left" vertical="center"/>
    </xf>
    <xf numFmtId="0" fontId="12" fillId="0" borderId="29" xfId="602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3" fillId="0" borderId="26" xfId="602" applyFont="1" applyBorder="1" applyAlignment="1">
      <alignment horizontal="center" vertical="center" wrapText="1"/>
    </xf>
    <xf numFmtId="0" fontId="43" fillId="0" borderId="28" xfId="602" applyFont="1" applyBorder="1" applyAlignment="1">
      <alignment horizontal="center" vertical="center" wrapText="1"/>
    </xf>
    <xf numFmtId="0" fontId="43" fillId="0" borderId="43" xfId="602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 wrapText="1"/>
    </xf>
    <xf numFmtId="0" fontId="43" fillId="0" borderId="43" xfId="0" applyFont="1" applyBorder="1" applyAlignment="1">
      <alignment horizontal="center" vertical="center" wrapText="1"/>
    </xf>
    <xf numFmtId="10" fontId="2" fillId="0" borderId="46" xfId="0" applyNumberFormat="1" applyFont="1" applyBorder="1" applyAlignment="1">
      <alignment horizontal="center" wrapText="1"/>
    </xf>
  </cellXfs>
  <cellStyles count="615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28" builtinId="3"/>
    <cellStyle name="Comma [0] 2" xfId="29" xr:uid="{00000000-0005-0000-0000-00001C000000}"/>
    <cellStyle name="Comma 10" xfId="30" xr:uid="{00000000-0005-0000-0000-00001D000000}"/>
    <cellStyle name="Comma 11" xfId="31" xr:uid="{00000000-0005-0000-0000-00001E000000}"/>
    <cellStyle name="Comma 12" xfId="32" xr:uid="{00000000-0005-0000-0000-00001F000000}"/>
    <cellStyle name="Comma 13" xfId="33" xr:uid="{00000000-0005-0000-0000-000020000000}"/>
    <cellStyle name="Comma 14" xfId="34" xr:uid="{00000000-0005-0000-0000-000021000000}"/>
    <cellStyle name="Comma 15" xfId="35" xr:uid="{00000000-0005-0000-0000-000022000000}"/>
    <cellStyle name="Comma 16" xfId="36" xr:uid="{00000000-0005-0000-0000-000023000000}"/>
    <cellStyle name="Comma 17" xfId="37" xr:uid="{00000000-0005-0000-0000-000024000000}"/>
    <cellStyle name="Comma 18" xfId="38" xr:uid="{00000000-0005-0000-0000-000025000000}"/>
    <cellStyle name="Comma 19" xfId="39" xr:uid="{00000000-0005-0000-0000-000026000000}"/>
    <cellStyle name="Comma 2" xfId="40" xr:uid="{00000000-0005-0000-0000-000027000000}"/>
    <cellStyle name="Comma 2 2" xfId="41" xr:uid="{00000000-0005-0000-0000-000028000000}"/>
    <cellStyle name="Comma 2 2 2" xfId="42" xr:uid="{00000000-0005-0000-0000-000029000000}"/>
    <cellStyle name="Comma 2 3" xfId="43" xr:uid="{00000000-0005-0000-0000-00002A000000}"/>
    <cellStyle name="Comma 2 3 2" xfId="44" xr:uid="{00000000-0005-0000-0000-00002B000000}"/>
    <cellStyle name="Comma 2 4" xfId="45" xr:uid="{00000000-0005-0000-0000-00002C000000}"/>
    <cellStyle name="Comma 2 5" xfId="46" xr:uid="{00000000-0005-0000-0000-00002D000000}"/>
    <cellStyle name="Comma 2_A - Source Works - Lundazi-Estimate" xfId="47" xr:uid="{00000000-0005-0000-0000-00002E000000}"/>
    <cellStyle name="Comma 20" xfId="48" xr:uid="{00000000-0005-0000-0000-00002F000000}"/>
    <cellStyle name="Comma 21" xfId="49" xr:uid="{00000000-0005-0000-0000-000030000000}"/>
    <cellStyle name="Comma 21 10" xfId="50" xr:uid="{00000000-0005-0000-0000-000031000000}"/>
    <cellStyle name="Comma 21 11" xfId="51" xr:uid="{00000000-0005-0000-0000-000032000000}"/>
    <cellStyle name="Comma 21 12" xfId="52" xr:uid="{00000000-0005-0000-0000-000033000000}"/>
    <cellStyle name="Comma 21 13" xfId="53" xr:uid="{00000000-0005-0000-0000-000034000000}"/>
    <cellStyle name="Comma 21 14" xfId="54" xr:uid="{00000000-0005-0000-0000-000035000000}"/>
    <cellStyle name="Comma 21 15" xfId="55" xr:uid="{00000000-0005-0000-0000-000036000000}"/>
    <cellStyle name="Comma 21 16" xfId="56" xr:uid="{00000000-0005-0000-0000-000037000000}"/>
    <cellStyle name="Comma 21 17" xfId="57" xr:uid="{00000000-0005-0000-0000-000038000000}"/>
    <cellStyle name="Comma 21 18" xfId="58" xr:uid="{00000000-0005-0000-0000-000039000000}"/>
    <cellStyle name="Comma 21 19" xfId="59" xr:uid="{00000000-0005-0000-0000-00003A000000}"/>
    <cellStyle name="Comma 21 2" xfId="60" xr:uid="{00000000-0005-0000-0000-00003B000000}"/>
    <cellStyle name="Comma 21 3" xfId="61" xr:uid="{00000000-0005-0000-0000-00003C000000}"/>
    <cellStyle name="Comma 21 4" xfId="62" xr:uid="{00000000-0005-0000-0000-00003D000000}"/>
    <cellStyle name="Comma 21 5" xfId="63" xr:uid="{00000000-0005-0000-0000-00003E000000}"/>
    <cellStyle name="Comma 21 6" xfId="64" xr:uid="{00000000-0005-0000-0000-00003F000000}"/>
    <cellStyle name="Comma 21 7" xfId="65" xr:uid="{00000000-0005-0000-0000-000040000000}"/>
    <cellStyle name="Comma 21 8" xfId="66" xr:uid="{00000000-0005-0000-0000-000041000000}"/>
    <cellStyle name="Comma 21 9" xfId="67" xr:uid="{00000000-0005-0000-0000-000042000000}"/>
    <cellStyle name="Comma 22" xfId="68" xr:uid="{00000000-0005-0000-0000-000043000000}"/>
    <cellStyle name="Comma 22 10" xfId="69" xr:uid="{00000000-0005-0000-0000-000044000000}"/>
    <cellStyle name="Comma 22 11" xfId="70" xr:uid="{00000000-0005-0000-0000-000045000000}"/>
    <cellStyle name="Comma 22 12" xfId="71" xr:uid="{00000000-0005-0000-0000-000046000000}"/>
    <cellStyle name="Comma 22 13" xfId="72" xr:uid="{00000000-0005-0000-0000-000047000000}"/>
    <cellStyle name="Comma 22 14" xfId="73" xr:uid="{00000000-0005-0000-0000-000048000000}"/>
    <cellStyle name="Comma 22 15" xfId="74" xr:uid="{00000000-0005-0000-0000-000049000000}"/>
    <cellStyle name="Comma 22 16" xfId="75" xr:uid="{00000000-0005-0000-0000-00004A000000}"/>
    <cellStyle name="Comma 22 17" xfId="76" xr:uid="{00000000-0005-0000-0000-00004B000000}"/>
    <cellStyle name="Comma 22 18" xfId="77" xr:uid="{00000000-0005-0000-0000-00004C000000}"/>
    <cellStyle name="Comma 22 19" xfId="78" xr:uid="{00000000-0005-0000-0000-00004D000000}"/>
    <cellStyle name="Comma 22 2" xfId="79" xr:uid="{00000000-0005-0000-0000-00004E000000}"/>
    <cellStyle name="Comma 22 3" xfId="80" xr:uid="{00000000-0005-0000-0000-00004F000000}"/>
    <cellStyle name="Comma 22 4" xfId="81" xr:uid="{00000000-0005-0000-0000-000050000000}"/>
    <cellStyle name="Comma 22 5" xfId="82" xr:uid="{00000000-0005-0000-0000-000051000000}"/>
    <cellStyle name="Comma 22 6" xfId="83" xr:uid="{00000000-0005-0000-0000-000052000000}"/>
    <cellStyle name="Comma 22 7" xfId="84" xr:uid="{00000000-0005-0000-0000-000053000000}"/>
    <cellStyle name="Comma 22 8" xfId="85" xr:uid="{00000000-0005-0000-0000-000054000000}"/>
    <cellStyle name="Comma 22 9" xfId="86" xr:uid="{00000000-0005-0000-0000-000055000000}"/>
    <cellStyle name="Comma 23" xfId="87" xr:uid="{00000000-0005-0000-0000-000056000000}"/>
    <cellStyle name="Comma 23 10" xfId="88" xr:uid="{00000000-0005-0000-0000-000057000000}"/>
    <cellStyle name="Comma 23 11" xfId="89" xr:uid="{00000000-0005-0000-0000-000058000000}"/>
    <cellStyle name="Comma 23 12" xfId="90" xr:uid="{00000000-0005-0000-0000-000059000000}"/>
    <cellStyle name="Comma 23 13" xfId="91" xr:uid="{00000000-0005-0000-0000-00005A000000}"/>
    <cellStyle name="Comma 23 14" xfId="92" xr:uid="{00000000-0005-0000-0000-00005B000000}"/>
    <cellStyle name="Comma 23 15" xfId="93" xr:uid="{00000000-0005-0000-0000-00005C000000}"/>
    <cellStyle name="Comma 23 16" xfId="94" xr:uid="{00000000-0005-0000-0000-00005D000000}"/>
    <cellStyle name="Comma 23 17" xfId="95" xr:uid="{00000000-0005-0000-0000-00005E000000}"/>
    <cellStyle name="Comma 23 18" xfId="96" xr:uid="{00000000-0005-0000-0000-00005F000000}"/>
    <cellStyle name="Comma 23 19" xfId="97" xr:uid="{00000000-0005-0000-0000-000060000000}"/>
    <cellStyle name="Comma 23 2" xfId="98" xr:uid="{00000000-0005-0000-0000-000061000000}"/>
    <cellStyle name="Comma 23 20" xfId="99" xr:uid="{00000000-0005-0000-0000-000062000000}"/>
    <cellStyle name="Comma 23 21" xfId="100" xr:uid="{00000000-0005-0000-0000-000063000000}"/>
    <cellStyle name="Comma 23 22" xfId="101" xr:uid="{00000000-0005-0000-0000-000064000000}"/>
    <cellStyle name="Comma 23 23" xfId="102" xr:uid="{00000000-0005-0000-0000-000065000000}"/>
    <cellStyle name="Comma 23 24" xfId="103" xr:uid="{00000000-0005-0000-0000-000066000000}"/>
    <cellStyle name="Comma 23 25" xfId="104" xr:uid="{00000000-0005-0000-0000-000067000000}"/>
    <cellStyle name="Comma 23 26" xfId="105" xr:uid="{00000000-0005-0000-0000-000068000000}"/>
    <cellStyle name="Comma 23 27" xfId="106" xr:uid="{00000000-0005-0000-0000-000069000000}"/>
    <cellStyle name="Comma 23 28" xfId="107" xr:uid="{00000000-0005-0000-0000-00006A000000}"/>
    <cellStyle name="Comma 23 3" xfId="108" xr:uid="{00000000-0005-0000-0000-00006B000000}"/>
    <cellStyle name="Comma 23 4" xfId="109" xr:uid="{00000000-0005-0000-0000-00006C000000}"/>
    <cellStyle name="Comma 23 5" xfId="110" xr:uid="{00000000-0005-0000-0000-00006D000000}"/>
    <cellStyle name="Comma 23 6" xfId="111" xr:uid="{00000000-0005-0000-0000-00006E000000}"/>
    <cellStyle name="Comma 23 7" xfId="112" xr:uid="{00000000-0005-0000-0000-00006F000000}"/>
    <cellStyle name="Comma 23 8" xfId="113" xr:uid="{00000000-0005-0000-0000-000070000000}"/>
    <cellStyle name="Comma 23 9" xfId="114" xr:uid="{00000000-0005-0000-0000-000071000000}"/>
    <cellStyle name="Comma 24" xfId="115" xr:uid="{00000000-0005-0000-0000-000072000000}"/>
    <cellStyle name="Comma 24 10" xfId="116" xr:uid="{00000000-0005-0000-0000-000073000000}"/>
    <cellStyle name="Comma 24 11" xfId="117" xr:uid="{00000000-0005-0000-0000-000074000000}"/>
    <cellStyle name="Comma 24 12" xfId="118" xr:uid="{00000000-0005-0000-0000-000075000000}"/>
    <cellStyle name="Comma 24 13" xfId="119" xr:uid="{00000000-0005-0000-0000-000076000000}"/>
    <cellStyle name="Comma 24 14" xfId="120" xr:uid="{00000000-0005-0000-0000-000077000000}"/>
    <cellStyle name="Comma 24 15" xfId="121" xr:uid="{00000000-0005-0000-0000-000078000000}"/>
    <cellStyle name="Comma 24 16" xfId="122" xr:uid="{00000000-0005-0000-0000-000079000000}"/>
    <cellStyle name="Comma 24 17" xfId="123" xr:uid="{00000000-0005-0000-0000-00007A000000}"/>
    <cellStyle name="Comma 24 18" xfId="124" xr:uid="{00000000-0005-0000-0000-00007B000000}"/>
    <cellStyle name="Comma 24 19" xfId="125" xr:uid="{00000000-0005-0000-0000-00007C000000}"/>
    <cellStyle name="Comma 24 2" xfId="126" xr:uid="{00000000-0005-0000-0000-00007D000000}"/>
    <cellStyle name="Comma 24 20" xfId="127" xr:uid="{00000000-0005-0000-0000-00007E000000}"/>
    <cellStyle name="Comma 24 21" xfId="128" xr:uid="{00000000-0005-0000-0000-00007F000000}"/>
    <cellStyle name="Comma 24 22" xfId="129" xr:uid="{00000000-0005-0000-0000-000080000000}"/>
    <cellStyle name="Comma 24 23" xfId="130" xr:uid="{00000000-0005-0000-0000-000081000000}"/>
    <cellStyle name="Comma 24 24" xfId="131" xr:uid="{00000000-0005-0000-0000-000082000000}"/>
    <cellStyle name="Comma 24 25" xfId="132" xr:uid="{00000000-0005-0000-0000-000083000000}"/>
    <cellStyle name="Comma 24 26" xfId="133" xr:uid="{00000000-0005-0000-0000-000084000000}"/>
    <cellStyle name="Comma 24 27" xfId="134" xr:uid="{00000000-0005-0000-0000-000085000000}"/>
    <cellStyle name="Comma 24 28" xfId="135" xr:uid="{00000000-0005-0000-0000-000086000000}"/>
    <cellStyle name="Comma 24 29" xfId="136" xr:uid="{00000000-0005-0000-0000-000087000000}"/>
    <cellStyle name="Comma 24 3" xfId="137" xr:uid="{00000000-0005-0000-0000-000088000000}"/>
    <cellStyle name="Comma 24 30" xfId="138" xr:uid="{00000000-0005-0000-0000-000089000000}"/>
    <cellStyle name="Comma 24 31" xfId="139" xr:uid="{00000000-0005-0000-0000-00008A000000}"/>
    <cellStyle name="Comma 24 32" xfId="140" xr:uid="{00000000-0005-0000-0000-00008B000000}"/>
    <cellStyle name="Comma 24 33" xfId="141" xr:uid="{00000000-0005-0000-0000-00008C000000}"/>
    <cellStyle name="Comma 24 34" xfId="142" xr:uid="{00000000-0005-0000-0000-00008D000000}"/>
    <cellStyle name="Comma 24 35" xfId="143" xr:uid="{00000000-0005-0000-0000-00008E000000}"/>
    <cellStyle name="Comma 24 36" xfId="144" xr:uid="{00000000-0005-0000-0000-00008F000000}"/>
    <cellStyle name="Comma 24 37" xfId="145" xr:uid="{00000000-0005-0000-0000-000090000000}"/>
    <cellStyle name="Comma 24 38" xfId="146" xr:uid="{00000000-0005-0000-0000-000091000000}"/>
    <cellStyle name="Comma 24 39" xfId="147" xr:uid="{00000000-0005-0000-0000-000092000000}"/>
    <cellStyle name="Comma 24 4" xfId="148" xr:uid="{00000000-0005-0000-0000-000093000000}"/>
    <cellStyle name="Comma 24 40" xfId="149" xr:uid="{00000000-0005-0000-0000-000094000000}"/>
    <cellStyle name="Comma 24 41" xfId="150" xr:uid="{00000000-0005-0000-0000-000095000000}"/>
    <cellStyle name="Comma 24 42" xfId="151" xr:uid="{00000000-0005-0000-0000-000096000000}"/>
    <cellStyle name="Comma 24 43" xfId="152" xr:uid="{00000000-0005-0000-0000-000097000000}"/>
    <cellStyle name="Comma 24 44" xfId="153" xr:uid="{00000000-0005-0000-0000-000098000000}"/>
    <cellStyle name="Comma 24 45" xfId="154" xr:uid="{00000000-0005-0000-0000-000099000000}"/>
    <cellStyle name="Comma 24 46" xfId="155" xr:uid="{00000000-0005-0000-0000-00009A000000}"/>
    <cellStyle name="Comma 24 5" xfId="156" xr:uid="{00000000-0005-0000-0000-00009B000000}"/>
    <cellStyle name="Comma 24 6" xfId="157" xr:uid="{00000000-0005-0000-0000-00009C000000}"/>
    <cellStyle name="Comma 24 7" xfId="158" xr:uid="{00000000-0005-0000-0000-00009D000000}"/>
    <cellStyle name="Comma 24 8" xfId="159" xr:uid="{00000000-0005-0000-0000-00009E000000}"/>
    <cellStyle name="Comma 24 9" xfId="160" xr:uid="{00000000-0005-0000-0000-00009F000000}"/>
    <cellStyle name="Comma 25" xfId="161" xr:uid="{00000000-0005-0000-0000-0000A0000000}"/>
    <cellStyle name="Comma 25 10" xfId="162" xr:uid="{00000000-0005-0000-0000-0000A1000000}"/>
    <cellStyle name="Comma 25 11" xfId="163" xr:uid="{00000000-0005-0000-0000-0000A2000000}"/>
    <cellStyle name="Comma 25 12" xfId="164" xr:uid="{00000000-0005-0000-0000-0000A3000000}"/>
    <cellStyle name="Comma 25 13" xfId="165" xr:uid="{00000000-0005-0000-0000-0000A4000000}"/>
    <cellStyle name="Comma 25 14" xfId="166" xr:uid="{00000000-0005-0000-0000-0000A5000000}"/>
    <cellStyle name="Comma 25 15" xfId="167" xr:uid="{00000000-0005-0000-0000-0000A6000000}"/>
    <cellStyle name="Comma 25 16" xfId="168" xr:uid="{00000000-0005-0000-0000-0000A7000000}"/>
    <cellStyle name="Comma 25 17" xfId="169" xr:uid="{00000000-0005-0000-0000-0000A8000000}"/>
    <cellStyle name="Comma 25 18" xfId="170" xr:uid="{00000000-0005-0000-0000-0000A9000000}"/>
    <cellStyle name="Comma 25 19" xfId="171" xr:uid="{00000000-0005-0000-0000-0000AA000000}"/>
    <cellStyle name="Comma 25 2" xfId="172" xr:uid="{00000000-0005-0000-0000-0000AB000000}"/>
    <cellStyle name="Comma 25 20" xfId="173" xr:uid="{00000000-0005-0000-0000-0000AC000000}"/>
    <cellStyle name="Comma 25 21" xfId="174" xr:uid="{00000000-0005-0000-0000-0000AD000000}"/>
    <cellStyle name="Comma 25 22" xfId="175" xr:uid="{00000000-0005-0000-0000-0000AE000000}"/>
    <cellStyle name="Comma 25 23" xfId="176" xr:uid="{00000000-0005-0000-0000-0000AF000000}"/>
    <cellStyle name="Comma 25 24" xfId="177" xr:uid="{00000000-0005-0000-0000-0000B0000000}"/>
    <cellStyle name="Comma 25 25" xfId="178" xr:uid="{00000000-0005-0000-0000-0000B1000000}"/>
    <cellStyle name="Comma 25 26" xfId="179" xr:uid="{00000000-0005-0000-0000-0000B2000000}"/>
    <cellStyle name="Comma 25 27" xfId="180" xr:uid="{00000000-0005-0000-0000-0000B3000000}"/>
    <cellStyle name="Comma 25 28" xfId="181" xr:uid="{00000000-0005-0000-0000-0000B4000000}"/>
    <cellStyle name="Comma 25 29" xfId="182" xr:uid="{00000000-0005-0000-0000-0000B5000000}"/>
    <cellStyle name="Comma 25 3" xfId="183" xr:uid="{00000000-0005-0000-0000-0000B6000000}"/>
    <cellStyle name="Comma 25 30" xfId="184" xr:uid="{00000000-0005-0000-0000-0000B7000000}"/>
    <cellStyle name="Comma 25 31" xfId="185" xr:uid="{00000000-0005-0000-0000-0000B8000000}"/>
    <cellStyle name="Comma 25 32" xfId="186" xr:uid="{00000000-0005-0000-0000-0000B9000000}"/>
    <cellStyle name="Comma 25 33" xfId="187" xr:uid="{00000000-0005-0000-0000-0000BA000000}"/>
    <cellStyle name="Comma 25 34" xfId="188" xr:uid="{00000000-0005-0000-0000-0000BB000000}"/>
    <cellStyle name="Comma 25 35" xfId="189" xr:uid="{00000000-0005-0000-0000-0000BC000000}"/>
    <cellStyle name="Comma 25 36" xfId="190" xr:uid="{00000000-0005-0000-0000-0000BD000000}"/>
    <cellStyle name="Comma 25 37" xfId="191" xr:uid="{00000000-0005-0000-0000-0000BE000000}"/>
    <cellStyle name="Comma 25 38" xfId="192" xr:uid="{00000000-0005-0000-0000-0000BF000000}"/>
    <cellStyle name="Comma 25 39" xfId="193" xr:uid="{00000000-0005-0000-0000-0000C0000000}"/>
    <cellStyle name="Comma 25 4" xfId="194" xr:uid="{00000000-0005-0000-0000-0000C1000000}"/>
    <cellStyle name="Comma 25 40" xfId="195" xr:uid="{00000000-0005-0000-0000-0000C2000000}"/>
    <cellStyle name="Comma 25 41" xfId="196" xr:uid="{00000000-0005-0000-0000-0000C3000000}"/>
    <cellStyle name="Comma 25 42" xfId="197" xr:uid="{00000000-0005-0000-0000-0000C4000000}"/>
    <cellStyle name="Comma 25 43" xfId="198" xr:uid="{00000000-0005-0000-0000-0000C5000000}"/>
    <cellStyle name="Comma 25 44" xfId="199" xr:uid="{00000000-0005-0000-0000-0000C6000000}"/>
    <cellStyle name="Comma 25 45" xfId="200" xr:uid="{00000000-0005-0000-0000-0000C7000000}"/>
    <cellStyle name="Comma 25 46" xfId="201" xr:uid="{00000000-0005-0000-0000-0000C8000000}"/>
    <cellStyle name="Comma 25 5" xfId="202" xr:uid="{00000000-0005-0000-0000-0000C9000000}"/>
    <cellStyle name="Comma 25 6" xfId="203" xr:uid="{00000000-0005-0000-0000-0000CA000000}"/>
    <cellStyle name="Comma 25 7" xfId="204" xr:uid="{00000000-0005-0000-0000-0000CB000000}"/>
    <cellStyle name="Comma 25 8" xfId="205" xr:uid="{00000000-0005-0000-0000-0000CC000000}"/>
    <cellStyle name="Comma 25 9" xfId="206" xr:uid="{00000000-0005-0000-0000-0000CD000000}"/>
    <cellStyle name="Comma 26" xfId="207" xr:uid="{00000000-0005-0000-0000-0000CE000000}"/>
    <cellStyle name="Comma 26 10" xfId="208" xr:uid="{00000000-0005-0000-0000-0000CF000000}"/>
    <cellStyle name="Comma 26 11" xfId="209" xr:uid="{00000000-0005-0000-0000-0000D0000000}"/>
    <cellStyle name="Comma 26 12" xfId="210" xr:uid="{00000000-0005-0000-0000-0000D1000000}"/>
    <cellStyle name="Comma 26 13" xfId="211" xr:uid="{00000000-0005-0000-0000-0000D2000000}"/>
    <cellStyle name="Comma 26 14" xfId="212" xr:uid="{00000000-0005-0000-0000-0000D3000000}"/>
    <cellStyle name="Comma 26 15" xfId="213" xr:uid="{00000000-0005-0000-0000-0000D4000000}"/>
    <cellStyle name="Comma 26 16" xfId="214" xr:uid="{00000000-0005-0000-0000-0000D5000000}"/>
    <cellStyle name="Comma 26 17" xfId="215" xr:uid="{00000000-0005-0000-0000-0000D6000000}"/>
    <cellStyle name="Comma 26 18" xfId="216" xr:uid="{00000000-0005-0000-0000-0000D7000000}"/>
    <cellStyle name="Comma 26 19" xfId="217" xr:uid="{00000000-0005-0000-0000-0000D8000000}"/>
    <cellStyle name="Comma 26 2" xfId="218" xr:uid="{00000000-0005-0000-0000-0000D9000000}"/>
    <cellStyle name="Comma 26 20" xfId="219" xr:uid="{00000000-0005-0000-0000-0000DA000000}"/>
    <cellStyle name="Comma 26 3" xfId="220" xr:uid="{00000000-0005-0000-0000-0000DB000000}"/>
    <cellStyle name="Comma 26 4" xfId="221" xr:uid="{00000000-0005-0000-0000-0000DC000000}"/>
    <cellStyle name="Comma 26 5" xfId="222" xr:uid="{00000000-0005-0000-0000-0000DD000000}"/>
    <cellStyle name="Comma 26 6" xfId="223" xr:uid="{00000000-0005-0000-0000-0000DE000000}"/>
    <cellStyle name="Comma 26 7" xfId="224" xr:uid="{00000000-0005-0000-0000-0000DF000000}"/>
    <cellStyle name="Comma 26 8" xfId="225" xr:uid="{00000000-0005-0000-0000-0000E0000000}"/>
    <cellStyle name="Comma 26 9" xfId="226" xr:uid="{00000000-0005-0000-0000-0000E1000000}"/>
    <cellStyle name="Comma 27" xfId="227" xr:uid="{00000000-0005-0000-0000-0000E2000000}"/>
    <cellStyle name="Comma 28" xfId="228" xr:uid="{00000000-0005-0000-0000-0000E3000000}"/>
    <cellStyle name="Comma 29" xfId="229" xr:uid="{00000000-0005-0000-0000-0000E4000000}"/>
    <cellStyle name="Comma 3" xfId="230" xr:uid="{00000000-0005-0000-0000-0000E5000000}"/>
    <cellStyle name="Comma 3 2" xfId="231" xr:uid="{00000000-0005-0000-0000-0000E6000000}"/>
    <cellStyle name="Comma 3 3" xfId="232" xr:uid="{00000000-0005-0000-0000-0000E7000000}"/>
    <cellStyle name="Comma 3 4" xfId="233" xr:uid="{00000000-0005-0000-0000-0000E8000000}"/>
    <cellStyle name="Comma 3 5" xfId="234" xr:uid="{00000000-0005-0000-0000-0000E9000000}"/>
    <cellStyle name="Comma 3 6" xfId="235" xr:uid="{00000000-0005-0000-0000-0000EA000000}"/>
    <cellStyle name="Comma 3_A - Source Works - Lundazi-Estimate" xfId="236" xr:uid="{00000000-0005-0000-0000-0000EB000000}"/>
    <cellStyle name="Comma 30" xfId="237" xr:uid="{00000000-0005-0000-0000-0000EC000000}"/>
    <cellStyle name="Comma 31" xfId="238" xr:uid="{00000000-0005-0000-0000-0000ED000000}"/>
    <cellStyle name="Comma 32" xfId="239" xr:uid="{00000000-0005-0000-0000-0000EE000000}"/>
    <cellStyle name="Comma 33" xfId="240" xr:uid="{00000000-0005-0000-0000-0000EF000000}"/>
    <cellStyle name="Comma 34" xfId="241" xr:uid="{00000000-0005-0000-0000-0000F0000000}"/>
    <cellStyle name="Comma 35" xfId="242" xr:uid="{00000000-0005-0000-0000-0000F1000000}"/>
    <cellStyle name="Comma 36" xfId="243" xr:uid="{00000000-0005-0000-0000-0000F2000000}"/>
    <cellStyle name="Comma 38" xfId="244" xr:uid="{00000000-0005-0000-0000-0000F3000000}"/>
    <cellStyle name="Comma 4" xfId="245" xr:uid="{00000000-0005-0000-0000-0000F4000000}"/>
    <cellStyle name="Comma 4 10" xfId="246" xr:uid="{00000000-0005-0000-0000-0000F5000000}"/>
    <cellStyle name="Comma 4 11" xfId="247" xr:uid="{00000000-0005-0000-0000-0000F6000000}"/>
    <cellStyle name="Comma 4 12" xfId="248" xr:uid="{00000000-0005-0000-0000-0000F7000000}"/>
    <cellStyle name="Comma 4 13" xfId="249" xr:uid="{00000000-0005-0000-0000-0000F8000000}"/>
    <cellStyle name="Comma 4 14" xfId="250" xr:uid="{00000000-0005-0000-0000-0000F9000000}"/>
    <cellStyle name="Comma 4 15" xfId="251" xr:uid="{00000000-0005-0000-0000-0000FA000000}"/>
    <cellStyle name="Comma 4 16" xfId="252" xr:uid="{00000000-0005-0000-0000-0000FB000000}"/>
    <cellStyle name="Comma 4 17" xfId="253" xr:uid="{00000000-0005-0000-0000-0000FC000000}"/>
    <cellStyle name="Comma 4 18" xfId="254" xr:uid="{00000000-0005-0000-0000-0000FD000000}"/>
    <cellStyle name="Comma 4 19" xfId="255" xr:uid="{00000000-0005-0000-0000-0000FE000000}"/>
    <cellStyle name="Comma 4 2" xfId="256" xr:uid="{00000000-0005-0000-0000-0000FF000000}"/>
    <cellStyle name="Comma 4 20" xfId="257" xr:uid="{00000000-0005-0000-0000-000000010000}"/>
    <cellStyle name="Comma 4 3" xfId="258" xr:uid="{00000000-0005-0000-0000-000001010000}"/>
    <cellStyle name="Comma 4 4" xfId="259" xr:uid="{00000000-0005-0000-0000-000002010000}"/>
    <cellStyle name="Comma 4 5" xfId="260" xr:uid="{00000000-0005-0000-0000-000003010000}"/>
    <cellStyle name="Comma 4 6" xfId="261" xr:uid="{00000000-0005-0000-0000-000004010000}"/>
    <cellStyle name="Comma 4 7" xfId="262" xr:uid="{00000000-0005-0000-0000-000005010000}"/>
    <cellStyle name="Comma 4 8" xfId="263" xr:uid="{00000000-0005-0000-0000-000006010000}"/>
    <cellStyle name="Comma 4 9" xfId="264" xr:uid="{00000000-0005-0000-0000-000007010000}"/>
    <cellStyle name="Comma 4_4H House Type _1" xfId="265" xr:uid="{00000000-0005-0000-0000-000008010000}"/>
    <cellStyle name="Comma 5" xfId="266" xr:uid="{00000000-0005-0000-0000-000009010000}"/>
    <cellStyle name="Comma 5 10" xfId="267" xr:uid="{00000000-0005-0000-0000-00000A010000}"/>
    <cellStyle name="Comma 5 11" xfId="268" xr:uid="{00000000-0005-0000-0000-00000B010000}"/>
    <cellStyle name="Comma 5 12" xfId="269" xr:uid="{00000000-0005-0000-0000-00000C010000}"/>
    <cellStyle name="Comma 5 13" xfId="270" xr:uid="{00000000-0005-0000-0000-00000D010000}"/>
    <cellStyle name="Comma 5 14" xfId="271" xr:uid="{00000000-0005-0000-0000-00000E010000}"/>
    <cellStyle name="Comma 5 15" xfId="272" xr:uid="{00000000-0005-0000-0000-00000F010000}"/>
    <cellStyle name="Comma 5 2" xfId="273" xr:uid="{00000000-0005-0000-0000-000010010000}"/>
    <cellStyle name="Comma 5 3" xfId="274" xr:uid="{00000000-0005-0000-0000-000011010000}"/>
    <cellStyle name="Comma 5 4" xfId="275" xr:uid="{00000000-0005-0000-0000-000012010000}"/>
    <cellStyle name="Comma 5 5" xfId="276" xr:uid="{00000000-0005-0000-0000-000013010000}"/>
    <cellStyle name="Comma 5 6" xfId="277" xr:uid="{00000000-0005-0000-0000-000014010000}"/>
    <cellStyle name="Comma 5 7" xfId="278" xr:uid="{00000000-0005-0000-0000-000015010000}"/>
    <cellStyle name="Comma 5 8" xfId="279" xr:uid="{00000000-0005-0000-0000-000016010000}"/>
    <cellStyle name="Comma 5 9" xfId="280" xr:uid="{00000000-0005-0000-0000-000017010000}"/>
    <cellStyle name="Comma 5_Priced BoQ without Workings" xfId="281" xr:uid="{00000000-0005-0000-0000-000018010000}"/>
    <cellStyle name="Comma 6" xfId="282" xr:uid="{00000000-0005-0000-0000-000019010000}"/>
    <cellStyle name="Comma 6 2" xfId="283" xr:uid="{00000000-0005-0000-0000-00001A010000}"/>
    <cellStyle name="Comma 7" xfId="284" xr:uid="{00000000-0005-0000-0000-00001B010000}"/>
    <cellStyle name="Comma 7 10" xfId="285" xr:uid="{00000000-0005-0000-0000-00001C010000}"/>
    <cellStyle name="Comma 7 11" xfId="286" xr:uid="{00000000-0005-0000-0000-00001D010000}"/>
    <cellStyle name="Comma 7 12" xfId="287" xr:uid="{00000000-0005-0000-0000-00001E010000}"/>
    <cellStyle name="Comma 7 13" xfId="288" xr:uid="{00000000-0005-0000-0000-00001F010000}"/>
    <cellStyle name="Comma 7 14" xfId="289" xr:uid="{00000000-0005-0000-0000-000020010000}"/>
    <cellStyle name="Comma 7 15" xfId="290" xr:uid="{00000000-0005-0000-0000-000021010000}"/>
    <cellStyle name="Comma 7 16" xfId="291" xr:uid="{00000000-0005-0000-0000-000022010000}"/>
    <cellStyle name="Comma 7 17" xfId="292" xr:uid="{00000000-0005-0000-0000-000023010000}"/>
    <cellStyle name="Comma 7 18" xfId="293" xr:uid="{00000000-0005-0000-0000-000024010000}"/>
    <cellStyle name="Comma 7 19" xfId="294" xr:uid="{00000000-0005-0000-0000-000025010000}"/>
    <cellStyle name="Comma 7 2" xfId="295" xr:uid="{00000000-0005-0000-0000-000026010000}"/>
    <cellStyle name="Comma 7 20" xfId="296" xr:uid="{00000000-0005-0000-0000-000027010000}"/>
    <cellStyle name="Comma 7 21" xfId="297" xr:uid="{00000000-0005-0000-0000-000028010000}"/>
    <cellStyle name="Comma 7 22" xfId="298" xr:uid="{00000000-0005-0000-0000-000029010000}"/>
    <cellStyle name="Comma 7 23" xfId="299" xr:uid="{00000000-0005-0000-0000-00002A010000}"/>
    <cellStyle name="Comma 7 24" xfId="300" xr:uid="{00000000-0005-0000-0000-00002B010000}"/>
    <cellStyle name="Comma 7 25" xfId="301" xr:uid="{00000000-0005-0000-0000-00002C010000}"/>
    <cellStyle name="Comma 7 26" xfId="302" xr:uid="{00000000-0005-0000-0000-00002D010000}"/>
    <cellStyle name="Comma 7 27" xfId="303" xr:uid="{00000000-0005-0000-0000-00002E010000}"/>
    <cellStyle name="Comma 7 28" xfId="304" xr:uid="{00000000-0005-0000-0000-00002F010000}"/>
    <cellStyle name="Comma 7 3" xfId="305" xr:uid="{00000000-0005-0000-0000-000030010000}"/>
    <cellStyle name="Comma 7 4" xfId="306" xr:uid="{00000000-0005-0000-0000-000031010000}"/>
    <cellStyle name="Comma 7 5" xfId="307" xr:uid="{00000000-0005-0000-0000-000032010000}"/>
    <cellStyle name="Comma 7 6" xfId="308" xr:uid="{00000000-0005-0000-0000-000033010000}"/>
    <cellStyle name="Comma 7 7" xfId="309" xr:uid="{00000000-0005-0000-0000-000034010000}"/>
    <cellStyle name="Comma 7 8" xfId="310" xr:uid="{00000000-0005-0000-0000-000035010000}"/>
    <cellStyle name="Comma 7 9" xfId="311" xr:uid="{00000000-0005-0000-0000-000036010000}"/>
    <cellStyle name="Comma 8" xfId="312" xr:uid="{00000000-0005-0000-0000-000037010000}"/>
    <cellStyle name="Comma 9" xfId="313" xr:uid="{00000000-0005-0000-0000-000038010000}"/>
    <cellStyle name="Currency" xfId="314" builtinId="4"/>
    <cellStyle name="Explanatory Text 2" xfId="315" xr:uid="{00000000-0005-0000-0000-00003A010000}"/>
    <cellStyle name="Good 2" xfId="316" xr:uid="{00000000-0005-0000-0000-00003B010000}"/>
    <cellStyle name="Heading 1 2" xfId="317" xr:uid="{00000000-0005-0000-0000-00003C010000}"/>
    <cellStyle name="Heading 2 2" xfId="318" xr:uid="{00000000-0005-0000-0000-00003D010000}"/>
    <cellStyle name="Heading 3 2" xfId="319" xr:uid="{00000000-0005-0000-0000-00003E010000}"/>
    <cellStyle name="Heading 4 2" xfId="320" xr:uid="{00000000-0005-0000-0000-00003F010000}"/>
    <cellStyle name="Input 2" xfId="321" xr:uid="{00000000-0005-0000-0000-000040010000}"/>
    <cellStyle name="Linked Cell 2" xfId="322" xr:uid="{00000000-0005-0000-0000-000041010000}"/>
    <cellStyle name="Neutral 2" xfId="323" xr:uid="{00000000-0005-0000-0000-000042010000}"/>
    <cellStyle name="Normal" xfId="0" builtinId="0"/>
    <cellStyle name="Normal 10" xfId="324" xr:uid="{00000000-0005-0000-0000-000044010000}"/>
    <cellStyle name="Normal 10 10" xfId="325" xr:uid="{00000000-0005-0000-0000-000045010000}"/>
    <cellStyle name="Normal 10 11" xfId="326" xr:uid="{00000000-0005-0000-0000-000046010000}"/>
    <cellStyle name="Normal 10 12" xfId="327" xr:uid="{00000000-0005-0000-0000-000047010000}"/>
    <cellStyle name="Normal 10 13" xfId="328" xr:uid="{00000000-0005-0000-0000-000048010000}"/>
    <cellStyle name="Normal 10 14" xfId="329" xr:uid="{00000000-0005-0000-0000-000049010000}"/>
    <cellStyle name="Normal 10 15" xfId="330" xr:uid="{00000000-0005-0000-0000-00004A010000}"/>
    <cellStyle name="Normal 10 16" xfId="331" xr:uid="{00000000-0005-0000-0000-00004B010000}"/>
    <cellStyle name="Normal 10 17" xfId="332" xr:uid="{00000000-0005-0000-0000-00004C010000}"/>
    <cellStyle name="Normal 10 18" xfId="333" xr:uid="{00000000-0005-0000-0000-00004D010000}"/>
    <cellStyle name="Normal 10 19" xfId="334" xr:uid="{00000000-0005-0000-0000-00004E010000}"/>
    <cellStyle name="Normal 10 2" xfId="335" xr:uid="{00000000-0005-0000-0000-00004F010000}"/>
    <cellStyle name="Normal 10 20" xfId="336" xr:uid="{00000000-0005-0000-0000-000050010000}"/>
    <cellStyle name="Normal 10 21" xfId="337" xr:uid="{00000000-0005-0000-0000-000051010000}"/>
    <cellStyle name="Normal 10 22" xfId="338" xr:uid="{00000000-0005-0000-0000-000052010000}"/>
    <cellStyle name="Normal 10 23" xfId="339" xr:uid="{00000000-0005-0000-0000-000053010000}"/>
    <cellStyle name="Normal 10 24" xfId="340" xr:uid="{00000000-0005-0000-0000-000054010000}"/>
    <cellStyle name="Normal 10 25" xfId="341" xr:uid="{00000000-0005-0000-0000-000055010000}"/>
    <cellStyle name="Normal 10 26" xfId="342" xr:uid="{00000000-0005-0000-0000-000056010000}"/>
    <cellStyle name="Normal 10 27" xfId="343" xr:uid="{00000000-0005-0000-0000-000057010000}"/>
    <cellStyle name="Normal 10 28" xfId="344" xr:uid="{00000000-0005-0000-0000-000058010000}"/>
    <cellStyle name="Normal 10 29" xfId="345" xr:uid="{00000000-0005-0000-0000-000059010000}"/>
    <cellStyle name="Normal 10 3" xfId="346" xr:uid="{00000000-0005-0000-0000-00005A010000}"/>
    <cellStyle name="Normal 10 30" xfId="347" xr:uid="{00000000-0005-0000-0000-00005B010000}"/>
    <cellStyle name="Normal 10 31" xfId="348" xr:uid="{00000000-0005-0000-0000-00005C010000}"/>
    <cellStyle name="Normal 10 32" xfId="349" xr:uid="{00000000-0005-0000-0000-00005D010000}"/>
    <cellStyle name="Normal 10 33" xfId="350" xr:uid="{00000000-0005-0000-0000-00005E010000}"/>
    <cellStyle name="Normal 10 34" xfId="351" xr:uid="{00000000-0005-0000-0000-00005F010000}"/>
    <cellStyle name="Normal 10 35" xfId="352" xr:uid="{00000000-0005-0000-0000-000060010000}"/>
    <cellStyle name="Normal 10 36" xfId="353" xr:uid="{00000000-0005-0000-0000-000061010000}"/>
    <cellStyle name="Normal 10 37" xfId="354" xr:uid="{00000000-0005-0000-0000-000062010000}"/>
    <cellStyle name="Normal 10 38" xfId="355" xr:uid="{00000000-0005-0000-0000-000063010000}"/>
    <cellStyle name="Normal 10 39" xfId="356" xr:uid="{00000000-0005-0000-0000-000064010000}"/>
    <cellStyle name="Normal 10 4" xfId="357" xr:uid="{00000000-0005-0000-0000-000065010000}"/>
    <cellStyle name="Normal 10 40" xfId="358" xr:uid="{00000000-0005-0000-0000-000066010000}"/>
    <cellStyle name="Normal 10 41" xfId="359" xr:uid="{00000000-0005-0000-0000-000067010000}"/>
    <cellStyle name="Normal 10 42" xfId="360" xr:uid="{00000000-0005-0000-0000-000068010000}"/>
    <cellStyle name="Normal 10 43" xfId="361" xr:uid="{00000000-0005-0000-0000-000069010000}"/>
    <cellStyle name="Normal 10 44" xfId="362" xr:uid="{00000000-0005-0000-0000-00006A010000}"/>
    <cellStyle name="Normal 10 45" xfId="363" xr:uid="{00000000-0005-0000-0000-00006B010000}"/>
    <cellStyle name="Normal 10 46" xfId="364" xr:uid="{00000000-0005-0000-0000-00006C010000}"/>
    <cellStyle name="Normal 10 5" xfId="365" xr:uid="{00000000-0005-0000-0000-00006D010000}"/>
    <cellStyle name="Normal 10 6" xfId="366" xr:uid="{00000000-0005-0000-0000-00006E010000}"/>
    <cellStyle name="Normal 10 7" xfId="367" xr:uid="{00000000-0005-0000-0000-00006F010000}"/>
    <cellStyle name="Normal 10 8" xfId="368" xr:uid="{00000000-0005-0000-0000-000070010000}"/>
    <cellStyle name="Normal 10 9" xfId="369" xr:uid="{00000000-0005-0000-0000-000071010000}"/>
    <cellStyle name="Normal 11" xfId="370" xr:uid="{00000000-0005-0000-0000-000072010000}"/>
    <cellStyle name="Normal 11 10" xfId="371" xr:uid="{00000000-0005-0000-0000-000073010000}"/>
    <cellStyle name="Normal 11 11" xfId="372" xr:uid="{00000000-0005-0000-0000-000074010000}"/>
    <cellStyle name="Normal 11 12" xfId="373" xr:uid="{00000000-0005-0000-0000-000075010000}"/>
    <cellStyle name="Normal 11 13" xfId="374" xr:uid="{00000000-0005-0000-0000-000076010000}"/>
    <cellStyle name="Normal 11 14" xfId="375" xr:uid="{00000000-0005-0000-0000-000077010000}"/>
    <cellStyle name="Normal 11 15" xfId="376" xr:uid="{00000000-0005-0000-0000-000078010000}"/>
    <cellStyle name="Normal 11 16" xfId="377" xr:uid="{00000000-0005-0000-0000-000079010000}"/>
    <cellStyle name="Normal 11 17" xfId="378" xr:uid="{00000000-0005-0000-0000-00007A010000}"/>
    <cellStyle name="Normal 11 18" xfId="379" xr:uid="{00000000-0005-0000-0000-00007B010000}"/>
    <cellStyle name="Normal 11 19" xfId="380" xr:uid="{00000000-0005-0000-0000-00007C010000}"/>
    <cellStyle name="Normal 11 2" xfId="381" xr:uid="{00000000-0005-0000-0000-00007D010000}"/>
    <cellStyle name="Normal 11 20" xfId="382" xr:uid="{00000000-0005-0000-0000-00007E010000}"/>
    <cellStyle name="Normal 11 3" xfId="383" xr:uid="{00000000-0005-0000-0000-00007F010000}"/>
    <cellStyle name="Normal 11 4" xfId="384" xr:uid="{00000000-0005-0000-0000-000080010000}"/>
    <cellStyle name="Normal 11 5" xfId="385" xr:uid="{00000000-0005-0000-0000-000081010000}"/>
    <cellStyle name="Normal 11 6" xfId="386" xr:uid="{00000000-0005-0000-0000-000082010000}"/>
    <cellStyle name="Normal 11 7" xfId="387" xr:uid="{00000000-0005-0000-0000-000083010000}"/>
    <cellStyle name="Normal 11 8" xfId="388" xr:uid="{00000000-0005-0000-0000-000084010000}"/>
    <cellStyle name="Normal 11 9" xfId="389" xr:uid="{00000000-0005-0000-0000-000085010000}"/>
    <cellStyle name="Normal 12" xfId="390" xr:uid="{00000000-0005-0000-0000-000086010000}"/>
    <cellStyle name="Normal 13" xfId="391" xr:uid="{00000000-0005-0000-0000-000087010000}"/>
    <cellStyle name="Normal 14" xfId="392" xr:uid="{00000000-0005-0000-0000-000088010000}"/>
    <cellStyle name="Normal 15" xfId="393" xr:uid="{00000000-0005-0000-0000-000089010000}"/>
    <cellStyle name="Normal 15 10" xfId="394" xr:uid="{00000000-0005-0000-0000-00008A010000}"/>
    <cellStyle name="Normal 15 11" xfId="395" xr:uid="{00000000-0005-0000-0000-00008B010000}"/>
    <cellStyle name="Normal 15 12" xfId="396" xr:uid="{00000000-0005-0000-0000-00008C010000}"/>
    <cellStyle name="Normal 15 13" xfId="397" xr:uid="{00000000-0005-0000-0000-00008D010000}"/>
    <cellStyle name="Normal 15 14" xfId="398" xr:uid="{00000000-0005-0000-0000-00008E010000}"/>
    <cellStyle name="Normal 15 15" xfId="399" xr:uid="{00000000-0005-0000-0000-00008F010000}"/>
    <cellStyle name="Normal 15 16" xfId="400" xr:uid="{00000000-0005-0000-0000-000090010000}"/>
    <cellStyle name="Normal 15 17" xfId="401" xr:uid="{00000000-0005-0000-0000-000091010000}"/>
    <cellStyle name="Normal 15 18" xfId="402" xr:uid="{00000000-0005-0000-0000-000092010000}"/>
    <cellStyle name="Normal 15 2" xfId="403" xr:uid="{00000000-0005-0000-0000-000093010000}"/>
    <cellStyle name="Normal 15 3" xfId="404" xr:uid="{00000000-0005-0000-0000-000094010000}"/>
    <cellStyle name="Normal 15 4" xfId="405" xr:uid="{00000000-0005-0000-0000-000095010000}"/>
    <cellStyle name="Normal 15 5" xfId="406" xr:uid="{00000000-0005-0000-0000-000096010000}"/>
    <cellStyle name="Normal 15 6" xfId="407" xr:uid="{00000000-0005-0000-0000-000097010000}"/>
    <cellStyle name="Normal 15 7" xfId="408" xr:uid="{00000000-0005-0000-0000-000098010000}"/>
    <cellStyle name="Normal 15 8" xfId="409" xr:uid="{00000000-0005-0000-0000-000099010000}"/>
    <cellStyle name="Normal 15 9" xfId="410" xr:uid="{00000000-0005-0000-0000-00009A010000}"/>
    <cellStyle name="Normal 16" xfId="411" xr:uid="{00000000-0005-0000-0000-00009B010000}"/>
    <cellStyle name="Normal 17" xfId="412" xr:uid="{00000000-0005-0000-0000-00009C010000}"/>
    <cellStyle name="Normal 18" xfId="413" xr:uid="{00000000-0005-0000-0000-00009D010000}"/>
    <cellStyle name="Normal 18 5" xfId="414" xr:uid="{00000000-0005-0000-0000-00009E010000}"/>
    <cellStyle name="Normal 19" xfId="415" xr:uid="{00000000-0005-0000-0000-00009F010000}"/>
    <cellStyle name="Normal 2" xfId="416" xr:uid="{00000000-0005-0000-0000-0000A0010000}"/>
    <cellStyle name="Normal 2 10" xfId="417" xr:uid="{00000000-0005-0000-0000-0000A1010000}"/>
    <cellStyle name="Normal 2 11" xfId="418" xr:uid="{00000000-0005-0000-0000-0000A2010000}"/>
    <cellStyle name="Normal 2 12" xfId="419" xr:uid="{00000000-0005-0000-0000-0000A3010000}"/>
    <cellStyle name="Normal 2 13" xfId="420" xr:uid="{00000000-0005-0000-0000-0000A4010000}"/>
    <cellStyle name="Normal 2 14" xfId="421" xr:uid="{00000000-0005-0000-0000-0000A5010000}"/>
    <cellStyle name="Normal 2 15" xfId="422" xr:uid="{00000000-0005-0000-0000-0000A6010000}"/>
    <cellStyle name="Normal 2 16" xfId="423" xr:uid="{00000000-0005-0000-0000-0000A7010000}"/>
    <cellStyle name="Normal 2 17" xfId="424" xr:uid="{00000000-0005-0000-0000-0000A8010000}"/>
    <cellStyle name="Normal 2 18" xfId="425" xr:uid="{00000000-0005-0000-0000-0000A9010000}"/>
    <cellStyle name="Normal 2 19" xfId="426" xr:uid="{00000000-0005-0000-0000-0000AA010000}"/>
    <cellStyle name="Normal 2 2" xfId="427" xr:uid="{00000000-0005-0000-0000-0000AB010000}"/>
    <cellStyle name="Normal 2 2 10" xfId="428" xr:uid="{00000000-0005-0000-0000-0000AC010000}"/>
    <cellStyle name="Normal 2 2 11" xfId="429" xr:uid="{00000000-0005-0000-0000-0000AD010000}"/>
    <cellStyle name="Normal 2 2 2" xfId="430" xr:uid="{00000000-0005-0000-0000-0000AE010000}"/>
    <cellStyle name="Normal 2 2 3" xfId="431" xr:uid="{00000000-0005-0000-0000-0000AF010000}"/>
    <cellStyle name="Normal 2 2 4" xfId="432" xr:uid="{00000000-0005-0000-0000-0000B0010000}"/>
    <cellStyle name="Normal 2 2 7" xfId="433" xr:uid="{00000000-0005-0000-0000-0000B1010000}"/>
    <cellStyle name="Normal 2 2 8" xfId="434" xr:uid="{00000000-0005-0000-0000-0000B2010000}"/>
    <cellStyle name="Normal 2 2 9" xfId="435" xr:uid="{00000000-0005-0000-0000-0000B3010000}"/>
    <cellStyle name="Normal 2 20" xfId="436" xr:uid="{00000000-0005-0000-0000-0000B4010000}"/>
    <cellStyle name="Normal 2 21" xfId="437" xr:uid="{00000000-0005-0000-0000-0000B5010000}"/>
    <cellStyle name="Normal 2 22" xfId="438" xr:uid="{00000000-0005-0000-0000-0000B6010000}"/>
    <cellStyle name="Normal 2 23" xfId="439" xr:uid="{00000000-0005-0000-0000-0000B7010000}"/>
    <cellStyle name="Normal 2 24" xfId="440" xr:uid="{00000000-0005-0000-0000-0000B8010000}"/>
    <cellStyle name="Normal 2 25" xfId="441" xr:uid="{00000000-0005-0000-0000-0000B9010000}"/>
    <cellStyle name="Normal 2 26" xfId="442" xr:uid="{00000000-0005-0000-0000-0000BA010000}"/>
    <cellStyle name="Normal 2 27" xfId="443" xr:uid="{00000000-0005-0000-0000-0000BB010000}"/>
    <cellStyle name="Normal 2 28" xfId="444" xr:uid="{00000000-0005-0000-0000-0000BC010000}"/>
    <cellStyle name="Normal 2 29" xfId="445" xr:uid="{00000000-0005-0000-0000-0000BD010000}"/>
    <cellStyle name="Normal 2 3" xfId="446" xr:uid="{00000000-0005-0000-0000-0000BE010000}"/>
    <cellStyle name="Normal 2 3 2" xfId="447" xr:uid="{00000000-0005-0000-0000-0000BF010000}"/>
    <cellStyle name="Normal 2 3_Xl0000011" xfId="448" xr:uid="{00000000-0005-0000-0000-0000C0010000}"/>
    <cellStyle name="Normal 2 30" xfId="449" xr:uid="{00000000-0005-0000-0000-0000C1010000}"/>
    <cellStyle name="Normal 2 31" xfId="450" xr:uid="{00000000-0005-0000-0000-0000C2010000}"/>
    <cellStyle name="Normal 2 32" xfId="451" xr:uid="{00000000-0005-0000-0000-0000C3010000}"/>
    <cellStyle name="Normal 2 33" xfId="452" xr:uid="{00000000-0005-0000-0000-0000C4010000}"/>
    <cellStyle name="Normal 2 34" xfId="453" xr:uid="{00000000-0005-0000-0000-0000C5010000}"/>
    <cellStyle name="Normal 2 35" xfId="454" xr:uid="{00000000-0005-0000-0000-0000C6010000}"/>
    <cellStyle name="Normal 2 36" xfId="455" xr:uid="{00000000-0005-0000-0000-0000C7010000}"/>
    <cellStyle name="Normal 2 37" xfId="456" xr:uid="{00000000-0005-0000-0000-0000C8010000}"/>
    <cellStyle name="Normal 2 38" xfId="457" xr:uid="{00000000-0005-0000-0000-0000C9010000}"/>
    <cellStyle name="Normal 2 39" xfId="458" xr:uid="{00000000-0005-0000-0000-0000CA010000}"/>
    <cellStyle name="Normal 2 4" xfId="459" xr:uid="{00000000-0005-0000-0000-0000CB010000}"/>
    <cellStyle name="Normal 2 40" xfId="460" xr:uid="{00000000-0005-0000-0000-0000CC010000}"/>
    <cellStyle name="Normal 2 41" xfId="461" xr:uid="{00000000-0005-0000-0000-0000CD010000}"/>
    <cellStyle name="Normal 2 42" xfId="462" xr:uid="{00000000-0005-0000-0000-0000CE010000}"/>
    <cellStyle name="Normal 2 43" xfId="463" xr:uid="{00000000-0005-0000-0000-0000CF010000}"/>
    <cellStyle name="Normal 2 44" xfId="464" xr:uid="{00000000-0005-0000-0000-0000D0010000}"/>
    <cellStyle name="Normal 2 45" xfId="465" xr:uid="{00000000-0005-0000-0000-0000D1010000}"/>
    <cellStyle name="Normal 2 46" xfId="466" xr:uid="{00000000-0005-0000-0000-0000D2010000}"/>
    <cellStyle name="Normal 2 47" xfId="467" xr:uid="{00000000-0005-0000-0000-0000D3010000}"/>
    <cellStyle name="Normal 2 48" xfId="468" xr:uid="{00000000-0005-0000-0000-0000D4010000}"/>
    <cellStyle name="Normal 2 5" xfId="469" xr:uid="{00000000-0005-0000-0000-0000D5010000}"/>
    <cellStyle name="Normal 2 6" xfId="470" xr:uid="{00000000-0005-0000-0000-0000D6010000}"/>
    <cellStyle name="Normal 2 7" xfId="471" xr:uid="{00000000-0005-0000-0000-0000D7010000}"/>
    <cellStyle name="Normal 2 8" xfId="472" xr:uid="{00000000-0005-0000-0000-0000D8010000}"/>
    <cellStyle name="Normal 2 9" xfId="473" xr:uid="{00000000-0005-0000-0000-0000D9010000}"/>
    <cellStyle name="Normal 2_Rehab_BQ" xfId="474" xr:uid="{00000000-0005-0000-0000-0000DA010000}"/>
    <cellStyle name="Normal 20" xfId="475" xr:uid="{00000000-0005-0000-0000-0000DB010000}"/>
    <cellStyle name="Normal 21" xfId="476" xr:uid="{00000000-0005-0000-0000-0000DC010000}"/>
    <cellStyle name="Normal 22" xfId="477" xr:uid="{00000000-0005-0000-0000-0000DD010000}"/>
    <cellStyle name="Normal 23" xfId="478" xr:uid="{00000000-0005-0000-0000-0000DE010000}"/>
    <cellStyle name="Normal 24" xfId="479" xr:uid="{00000000-0005-0000-0000-0000DF010000}"/>
    <cellStyle name="Normal 25" xfId="480" xr:uid="{00000000-0005-0000-0000-0000E0010000}"/>
    <cellStyle name="Normal 26" xfId="481" xr:uid="{00000000-0005-0000-0000-0000E1010000}"/>
    <cellStyle name="Normal 27" xfId="482" xr:uid="{00000000-0005-0000-0000-0000E2010000}"/>
    <cellStyle name="Normal 28" xfId="483" xr:uid="{00000000-0005-0000-0000-0000E3010000}"/>
    <cellStyle name="Normal 29" xfId="484" xr:uid="{00000000-0005-0000-0000-0000E4010000}"/>
    <cellStyle name="Normal 3" xfId="485" xr:uid="{00000000-0005-0000-0000-0000E5010000}"/>
    <cellStyle name="Normal 30" xfId="486" xr:uid="{00000000-0005-0000-0000-0000E6010000}"/>
    <cellStyle name="Normal 31" xfId="487" xr:uid="{00000000-0005-0000-0000-0000E7010000}"/>
    <cellStyle name="Normal 32" xfId="488" xr:uid="{00000000-0005-0000-0000-0000E8010000}"/>
    <cellStyle name="Normal 33" xfId="489" xr:uid="{00000000-0005-0000-0000-0000E9010000}"/>
    <cellStyle name="Normal 34" xfId="490" xr:uid="{00000000-0005-0000-0000-0000EA010000}"/>
    <cellStyle name="Normal 35" xfId="491" xr:uid="{00000000-0005-0000-0000-0000EB010000}"/>
    <cellStyle name="Normal 36" xfId="492" xr:uid="{00000000-0005-0000-0000-0000EC010000}"/>
    <cellStyle name="Normal 37" xfId="493" xr:uid="{00000000-0005-0000-0000-0000ED010000}"/>
    <cellStyle name="Normal 38" xfId="494" xr:uid="{00000000-0005-0000-0000-0000EE010000}"/>
    <cellStyle name="Normal 38 10" xfId="495" xr:uid="{00000000-0005-0000-0000-0000EF010000}"/>
    <cellStyle name="Normal 38 11" xfId="496" xr:uid="{00000000-0005-0000-0000-0000F0010000}"/>
    <cellStyle name="Normal 38 12" xfId="497" xr:uid="{00000000-0005-0000-0000-0000F1010000}"/>
    <cellStyle name="Normal 38 13" xfId="498" xr:uid="{00000000-0005-0000-0000-0000F2010000}"/>
    <cellStyle name="Normal 38 14" xfId="499" xr:uid="{00000000-0005-0000-0000-0000F3010000}"/>
    <cellStyle name="Normal 38 15" xfId="500" xr:uid="{00000000-0005-0000-0000-0000F4010000}"/>
    <cellStyle name="Normal 38 16" xfId="501" xr:uid="{00000000-0005-0000-0000-0000F5010000}"/>
    <cellStyle name="Normal 38 17" xfId="502" xr:uid="{00000000-0005-0000-0000-0000F6010000}"/>
    <cellStyle name="Normal 38 18" xfId="503" xr:uid="{00000000-0005-0000-0000-0000F7010000}"/>
    <cellStyle name="Normal 38 2" xfId="504" xr:uid="{00000000-0005-0000-0000-0000F8010000}"/>
    <cellStyle name="Normal 38 3" xfId="505" xr:uid="{00000000-0005-0000-0000-0000F9010000}"/>
    <cellStyle name="Normal 38 4" xfId="506" xr:uid="{00000000-0005-0000-0000-0000FA010000}"/>
    <cellStyle name="Normal 38 5" xfId="507" xr:uid="{00000000-0005-0000-0000-0000FB010000}"/>
    <cellStyle name="Normal 38 6" xfId="508" xr:uid="{00000000-0005-0000-0000-0000FC010000}"/>
    <cellStyle name="Normal 38 7" xfId="509" xr:uid="{00000000-0005-0000-0000-0000FD010000}"/>
    <cellStyle name="Normal 38 8" xfId="510" xr:uid="{00000000-0005-0000-0000-0000FE010000}"/>
    <cellStyle name="Normal 38 9" xfId="511" xr:uid="{00000000-0005-0000-0000-0000FF010000}"/>
    <cellStyle name="Normal 39" xfId="512" xr:uid="{00000000-0005-0000-0000-000000020000}"/>
    <cellStyle name="Normal 4" xfId="513" xr:uid="{00000000-0005-0000-0000-000001020000}"/>
    <cellStyle name="Normal 4 10" xfId="514" xr:uid="{00000000-0005-0000-0000-000002020000}"/>
    <cellStyle name="Normal 4 11" xfId="515" xr:uid="{00000000-0005-0000-0000-000003020000}"/>
    <cellStyle name="Normal 4 12" xfId="516" xr:uid="{00000000-0005-0000-0000-000004020000}"/>
    <cellStyle name="Normal 4 13" xfId="517" xr:uid="{00000000-0005-0000-0000-000005020000}"/>
    <cellStyle name="Normal 4 14" xfId="518" xr:uid="{00000000-0005-0000-0000-000006020000}"/>
    <cellStyle name="Normal 4 15" xfId="519" xr:uid="{00000000-0005-0000-0000-000007020000}"/>
    <cellStyle name="Normal 4 16" xfId="520" xr:uid="{00000000-0005-0000-0000-000008020000}"/>
    <cellStyle name="Normal 4 17" xfId="521" xr:uid="{00000000-0005-0000-0000-000009020000}"/>
    <cellStyle name="Normal 4 18" xfId="522" xr:uid="{00000000-0005-0000-0000-00000A020000}"/>
    <cellStyle name="Normal 4 19" xfId="523" xr:uid="{00000000-0005-0000-0000-00000B020000}"/>
    <cellStyle name="Normal 4 2" xfId="524" xr:uid="{00000000-0005-0000-0000-00000C020000}"/>
    <cellStyle name="Normal 4 20" xfId="525" xr:uid="{00000000-0005-0000-0000-00000D020000}"/>
    <cellStyle name="Normal 4 21" xfId="526" xr:uid="{00000000-0005-0000-0000-00000E020000}"/>
    <cellStyle name="Normal 4 3" xfId="527" xr:uid="{00000000-0005-0000-0000-00000F020000}"/>
    <cellStyle name="Normal 4 4" xfId="528" xr:uid="{00000000-0005-0000-0000-000010020000}"/>
    <cellStyle name="Normal 4 5" xfId="529" xr:uid="{00000000-0005-0000-0000-000011020000}"/>
    <cellStyle name="Normal 4 6" xfId="530" xr:uid="{00000000-0005-0000-0000-000012020000}"/>
    <cellStyle name="Normal 4 7" xfId="531" xr:uid="{00000000-0005-0000-0000-000013020000}"/>
    <cellStyle name="Normal 4 8" xfId="532" xr:uid="{00000000-0005-0000-0000-000014020000}"/>
    <cellStyle name="Normal 4 9" xfId="533" xr:uid="{00000000-0005-0000-0000-000015020000}"/>
    <cellStyle name="Normal 40" xfId="534" xr:uid="{00000000-0005-0000-0000-000016020000}"/>
    <cellStyle name="Normal 40 10" xfId="535" xr:uid="{00000000-0005-0000-0000-000017020000}"/>
    <cellStyle name="Normal 40 11" xfId="536" xr:uid="{00000000-0005-0000-0000-000018020000}"/>
    <cellStyle name="Normal 40 12" xfId="537" xr:uid="{00000000-0005-0000-0000-000019020000}"/>
    <cellStyle name="Normal 40 13" xfId="538" xr:uid="{00000000-0005-0000-0000-00001A020000}"/>
    <cellStyle name="Normal 40 14" xfId="539" xr:uid="{00000000-0005-0000-0000-00001B020000}"/>
    <cellStyle name="Normal 40 15" xfId="540" xr:uid="{00000000-0005-0000-0000-00001C020000}"/>
    <cellStyle name="Normal 40 16" xfId="541" xr:uid="{00000000-0005-0000-0000-00001D020000}"/>
    <cellStyle name="Normal 40 17" xfId="542" xr:uid="{00000000-0005-0000-0000-00001E020000}"/>
    <cellStyle name="Normal 40 18" xfId="543" xr:uid="{00000000-0005-0000-0000-00001F020000}"/>
    <cellStyle name="Normal 40 2" xfId="544" xr:uid="{00000000-0005-0000-0000-000020020000}"/>
    <cellStyle name="Normal 40 3" xfId="545" xr:uid="{00000000-0005-0000-0000-000021020000}"/>
    <cellStyle name="Normal 40 4" xfId="546" xr:uid="{00000000-0005-0000-0000-000022020000}"/>
    <cellStyle name="Normal 40 5" xfId="547" xr:uid="{00000000-0005-0000-0000-000023020000}"/>
    <cellStyle name="Normal 40 6" xfId="548" xr:uid="{00000000-0005-0000-0000-000024020000}"/>
    <cellStyle name="Normal 40 7" xfId="549" xr:uid="{00000000-0005-0000-0000-000025020000}"/>
    <cellStyle name="Normal 40 8" xfId="550" xr:uid="{00000000-0005-0000-0000-000026020000}"/>
    <cellStyle name="Normal 40 9" xfId="551" xr:uid="{00000000-0005-0000-0000-000027020000}"/>
    <cellStyle name="Normal 41" xfId="552" xr:uid="{00000000-0005-0000-0000-000028020000}"/>
    <cellStyle name="Normal 42" xfId="553" xr:uid="{00000000-0005-0000-0000-000029020000}"/>
    <cellStyle name="Normal 43" xfId="554" xr:uid="{00000000-0005-0000-0000-00002A020000}"/>
    <cellStyle name="Normal 44" xfId="555" xr:uid="{00000000-0005-0000-0000-00002B020000}"/>
    <cellStyle name="Normal 5" xfId="556" xr:uid="{00000000-0005-0000-0000-00002C020000}"/>
    <cellStyle name="Normal 5 10" xfId="557" xr:uid="{00000000-0005-0000-0000-00002D020000}"/>
    <cellStyle name="Normal 5 11" xfId="558" xr:uid="{00000000-0005-0000-0000-00002E020000}"/>
    <cellStyle name="Normal 5 12" xfId="559" xr:uid="{00000000-0005-0000-0000-00002F020000}"/>
    <cellStyle name="Normal 5 13" xfId="560" xr:uid="{00000000-0005-0000-0000-000030020000}"/>
    <cellStyle name="Normal 5 14" xfId="561" xr:uid="{00000000-0005-0000-0000-000031020000}"/>
    <cellStyle name="Normal 5 15" xfId="562" xr:uid="{00000000-0005-0000-0000-000032020000}"/>
    <cellStyle name="Normal 5 16" xfId="563" xr:uid="{00000000-0005-0000-0000-000033020000}"/>
    <cellStyle name="Normal 5 17" xfId="564" xr:uid="{00000000-0005-0000-0000-000034020000}"/>
    <cellStyle name="Normal 5 18" xfId="565" xr:uid="{00000000-0005-0000-0000-000035020000}"/>
    <cellStyle name="Normal 5 19" xfId="566" xr:uid="{00000000-0005-0000-0000-000036020000}"/>
    <cellStyle name="Normal 5 2" xfId="567" xr:uid="{00000000-0005-0000-0000-000037020000}"/>
    <cellStyle name="Normal 5 20" xfId="568" xr:uid="{00000000-0005-0000-0000-000038020000}"/>
    <cellStyle name="Normal 5 3" xfId="569" xr:uid="{00000000-0005-0000-0000-000039020000}"/>
    <cellStyle name="Normal 5 4" xfId="570" xr:uid="{00000000-0005-0000-0000-00003A020000}"/>
    <cellStyle name="Normal 5 5" xfId="571" xr:uid="{00000000-0005-0000-0000-00003B020000}"/>
    <cellStyle name="Normal 5 6" xfId="572" xr:uid="{00000000-0005-0000-0000-00003C020000}"/>
    <cellStyle name="Normal 5 7" xfId="573" xr:uid="{00000000-0005-0000-0000-00003D020000}"/>
    <cellStyle name="Normal 5 8" xfId="574" xr:uid="{00000000-0005-0000-0000-00003E020000}"/>
    <cellStyle name="Normal 5 9" xfId="575" xr:uid="{00000000-0005-0000-0000-00003F020000}"/>
    <cellStyle name="Normal 5_Eldoret BoQs" xfId="576" xr:uid="{00000000-0005-0000-0000-000040020000}"/>
    <cellStyle name="Normal 6" xfId="577" xr:uid="{00000000-0005-0000-0000-000041020000}"/>
    <cellStyle name="Normal 6 10" xfId="578" xr:uid="{00000000-0005-0000-0000-000042020000}"/>
    <cellStyle name="Normal 6 11" xfId="579" xr:uid="{00000000-0005-0000-0000-000043020000}"/>
    <cellStyle name="Normal 6 12" xfId="580" xr:uid="{00000000-0005-0000-0000-000044020000}"/>
    <cellStyle name="Normal 6 13" xfId="581" xr:uid="{00000000-0005-0000-0000-000045020000}"/>
    <cellStyle name="Normal 6 14" xfId="582" xr:uid="{00000000-0005-0000-0000-000046020000}"/>
    <cellStyle name="Normal 6 15" xfId="583" xr:uid="{00000000-0005-0000-0000-000047020000}"/>
    <cellStyle name="Normal 6 16" xfId="584" xr:uid="{00000000-0005-0000-0000-000048020000}"/>
    <cellStyle name="Normal 6 17" xfId="585" xr:uid="{00000000-0005-0000-0000-000049020000}"/>
    <cellStyle name="Normal 6 18" xfId="586" xr:uid="{00000000-0005-0000-0000-00004A020000}"/>
    <cellStyle name="Normal 6 19" xfId="587" xr:uid="{00000000-0005-0000-0000-00004B020000}"/>
    <cellStyle name="Normal 6 2" xfId="588" xr:uid="{00000000-0005-0000-0000-00004C020000}"/>
    <cellStyle name="Normal 6 20" xfId="589" xr:uid="{00000000-0005-0000-0000-00004D020000}"/>
    <cellStyle name="Normal 6 3" xfId="590" xr:uid="{00000000-0005-0000-0000-00004E020000}"/>
    <cellStyle name="Normal 6 4" xfId="591" xr:uid="{00000000-0005-0000-0000-00004F020000}"/>
    <cellStyle name="Normal 6 5" xfId="592" xr:uid="{00000000-0005-0000-0000-000050020000}"/>
    <cellStyle name="Normal 6 6" xfId="593" xr:uid="{00000000-0005-0000-0000-000051020000}"/>
    <cellStyle name="Normal 6 7" xfId="594" xr:uid="{00000000-0005-0000-0000-000052020000}"/>
    <cellStyle name="Normal 6 8" xfId="595" xr:uid="{00000000-0005-0000-0000-000053020000}"/>
    <cellStyle name="Normal 6 9" xfId="596" xr:uid="{00000000-0005-0000-0000-000054020000}"/>
    <cellStyle name="Normal 7" xfId="597" xr:uid="{00000000-0005-0000-0000-000055020000}"/>
    <cellStyle name="Normal 8" xfId="598" xr:uid="{00000000-0005-0000-0000-000056020000}"/>
    <cellStyle name="Normal 8 2" xfId="599" xr:uid="{00000000-0005-0000-0000-000057020000}"/>
    <cellStyle name="Normal 9" xfId="600" xr:uid="{00000000-0005-0000-0000-000058020000}"/>
    <cellStyle name="Normal_E&amp;M Bills 1-10" xfId="601" xr:uid="{00000000-0005-0000-0000-000059020000}"/>
    <cellStyle name="Normal_sanitationbill" xfId="602" xr:uid="{00000000-0005-0000-0000-00005A020000}"/>
    <cellStyle name="Note 2" xfId="603" xr:uid="{00000000-0005-0000-0000-00005B020000}"/>
    <cellStyle name="Output 2" xfId="604" xr:uid="{00000000-0005-0000-0000-00005C020000}"/>
    <cellStyle name="Per cent" xfId="605" builtinId="5"/>
    <cellStyle name="Percent 2" xfId="606" xr:uid="{00000000-0005-0000-0000-00005E020000}"/>
    <cellStyle name="Percent 2 2" xfId="607" xr:uid="{00000000-0005-0000-0000-00005F020000}"/>
    <cellStyle name="Percent 3" xfId="608" xr:uid="{00000000-0005-0000-0000-000060020000}"/>
    <cellStyle name="Percent 4" xfId="609" xr:uid="{00000000-0005-0000-0000-000061020000}"/>
    <cellStyle name="Percent 5" xfId="610" xr:uid="{00000000-0005-0000-0000-000062020000}"/>
    <cellStyle name="Title 2" xfId="611" xr:uid="{00000000-0005-0000-0000-000063020000}"/>
    <cellStyle name="Total 2" xfId="612" xr:uid="{00000000-0005-0000-0000-000064020000}"/>
    <cellStyle name="Warning Text 2" xfId="613" xr:uid="{00000000-0005-0000-0000-000065020000}"/>
    <cellStyle name="常规_Qty. of GMS, G.I.，Concrete pipes" xfId="614" xr:uid="{00000000-0005-0000-0000-00006602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I26"/>
  <sheetViews>
    <sheetView view="pageBreakPreview" topLeftCell="B1" zoomScaleNormal="100" zoomScaleSheetLayoutView="100" workbookViewId="0">
      <selection activeCell="C20" sqref="C20"/>
    </sheetView>
  </sheetViews>
  <sheetFormatPr defaultColWidth="11.453125" defaultRowHeight="14"/>
  <cols>
    <col min="1" max="1" width="6.36328125" style="4" bestFit="1" customWidth="1"/>
    <col min="2" max="2" width="64.54296875" style="4" customWidth="1"/>
    <col min="3" max="3" width="20" style="9" customWidth="1"/>
    <col min="4" max="4" width="8.36328125" style="4" hidden="1" customWidth="1"/>
    <col min="5" max="5" width="23.453125" style="4" hidden="1" customWidth="1"/>
    <col min="6" max="6" width="24.54296875" style="4" hidden="1" customWidth="1"/>
    <col min="7" max="7" width="24.453125" style="4" hidden="1" customWidth="1"/>
    <col min="8" max="8" width="16.81640625" style="4" customWidth="1"/>
    <col min="9" max="9" width="18.54296875" style="4" customWidth="1"/>
    <col min="10" max="16384" width="11.453125" style="4"/>
  </cols>
  <sheetData>
    <row r="1" spans="1:9" ht="29" thickTop="1" thickBot="1">
      <c r="A1" s="96" t="s">
        <v>43</v>
      </c>
      <c r="B1" s="97" t="s">
        <v>2</v>
      </c>
      <c r="C1" s="98" t="s">
        <v>59</v>
      </c>
      <c r="D1" s="14" t="s">
        <v>42</v>
      </c>
      <c r="E1" s="5" t="s">
        <v>45</v>
      </c>
      <c r="F1" s="5" t="s">
        <v>46</v>
      </c>
      <c r="G1" s="5" t="s">
        <v>47</v>
      </c>
    </row>
    <row r="2" spans="1:9" ht="25" customHeight="1" thickTop="1">
      <c r="A2" s="99">
        <v>1</v>
      </c>
      <c r="B2" s="100" t="s">
        <v>19</v>
      </c>
      <c r="C2" s="101">
        <f>'1'!F41</f>
        <v>0</v>
      </c>
      <c r="D2" s="15"/>
      <c r="E2" s="25">
        <f>C2*0.52</f>
        <v>0</v>
      </c>
      <c r="F2" s="22">
        <f>C2*0.03</f>
        <v>0</v>
      </c>
      <c r="G2" s="27">
        <f>C2-E2-F2</f>
        <v>0</v>
      </c>
      <c r="H2" s="9"/>
      <c r="I2" s="199"/>
    </row>
    <row r="3" spans="1:9" ht="25" customHeight="1">
      <c r="A3" s="42">
        <v>4</v>
      </c>
      <c r="B3" s="77" t="s">
        <v>20</v>
      </c>
      <c r="C3" s="102">
        <f>'4'!F67</f>
        <v>0</v>
      </c>
      <c r="D3" s="16"/>
      <c r="E3" s="26">
        <f>C3*0.73</f>
        <v>0</v>
      </c>
      <c r="F3" s="19">
        <f>C3*0.038</f>
        <v>0</v>
      </c>
      <c r="G3" s="28">
        <f>C3-E3-F3</f>
        <v>0</v>
      </c>
    </row>
    <row r="4" spans="1:9" ht="25" customHeight="1">
      <c r="A4" s="42">
        <v>9</v>
      </c>
      <c r="B4" s="77" t="s">
        <v>135</v>
      </c>
      <c r="C4" s="103">
        <f>'9'!F18</f>
        <v>0</v>
      </c>
      <c r="D4" s="16"/>
      <c r="E4" s="26"/>
      <c r="F4" s="19"/>
      <c r="G4" s="28"/>
    </row>
    <row r="5" spans="1:9" ht="25" customHeight="1">
      <c r="A5" s="42">
        <v>13</v>
      </c>
      <c r="B5" s="104" t="s">
        <v>30</v>
      </c>
      <c r="C5" s="102">
        <f>'13'!F16</f>
        <v>0</v>
      </c>
      <c r="D5" s="16"/>
      <c r="E5" s="26">
        <f>C5*0.7</f>
        <v>0</v>
      </c>
      <c r="F5" s="19">
        <f>C5*0.03</f>
        <v>0</v>
      </c>
      <c r="G5" s="28">
        <f t="shared" ref="G5:G8" si="0">C5-E5-F5</f>
        <v>0</v>
      </c>
    </row>
    <row r="6" spans="1:9" ht="25" customHeight="1">
      <c r="A6" s="42">
        <v>17</v>
      </c>
      <c r="B6" s="104" t="s">
        <v>40</v>
      </c>
      <c r="C6" s="103">
        <f>'17'!F33</f>
        <v>0</v>
      </c>
      <c r="D6" s="16"/>
      <c r="E6" s="26">
        <f>C6*0.53</f>
        <v>0</v>
      </c>
      <c r="F6" s="19">
        <f>C6*0.05</f>
        <v>0</v>
      </c>
      <c r="G6" s="28">
        <f t="shared" si="0"/>
        <v>0</v>
      </c>
    </row>
    <row r="7" spans="1:9" ht="25" customHeight="1">
      <c r="A7" s="42">
        <v>20</v>
      </c>
      <c r="B7" s="77" t="s">
        <v>21</v>
      </c>
      <c r="C7" s="103">
        <f>'20'!F107</f>
        <v>0</v>
      </c>
      <c r="D7" s="16"/>
      <c r="E7" s="26">
        <f>C7*0.45</f>
        <v>0</v>
      </c>
      <c r="F7" s="19">
        <f>C7*0.055</f>
        <v>0</v>
      </c>
      <c r="G7" s="28">
        <f t="shared" si="0"/>
        <v>0</v>
      </c>
      <c r="H7" s="7"/>
    </row>
    <row r="8" spans="1:9" ht="25" customHeight="1">
      <c r="A8" s="42">
        <v>22</v>
      </c>
      <c r="B8" s="77" t="s">
        <v>22</v>
      </c>
      <c r="C8" s="102">
        <f>'22'!F45</f>
        <v>0</v>
      </c>
      <c r="D8" s="16"/>
      <c r="E8" s="26">
        <f>C8*0.72</f>
        <v>0</v>
      </c>
      <c r="F8" s="19">
        <f>C8*0.05</f>
        <v>0</v>
      </c>
      <c r="G8" s="28">
        <f t="shared" si="0"/>
        <v>0</v>
      </c>
    </row>
    <row r="9" spans="1:9" ht="25" customHeight="1">
      <c r="A9" s="42">
        <v>24</v>
      </c>
      <c r="B9" s="77" t="s">
        <v>162</v>
      </c>
      <c r="C9" s="102">
        <f>'24'!F28</f>
        <v>0</v>
      </c>
      <c r="D9" s="16"/>
      <c r="E9" s="26"/>
      <c r="F9" s="19"/>
      <c r="G9" s="28"/>
    </row>
    <row r="10" spans="1:9" ht="18" customHeight="1" thickBot="1">
      <c r="A10" s="42"/>
      <c r="B10" s="90"/>
      <c r="C10" s="103"/>
      <c r="D10" s="16"/>
      <c r="E10" s="20"/>
      <c r="F10" s="21"/>
      <c r="G10" s="29"/>
    </row>
    <row r="11" spans="1:9" ht="18" customHeight="1" thickTop="1">
      <c r="A11" s="99"/>
      <c r="B11" s="105"/>
      <c r="C11" s="106"/>
      <c r="D11" s="17"/>
      <c r="E11" s="18"/>
      <c r="F11" s="23"/>
    </row>
    <row r="12" spans="1:9" s="8" customFormat="1" ht="18" customHeight="1" thickBot="1">
      <c r="A12" s="76"/>
      <c r="B12" s="107" t="s">
        <v>44</v>
      </c>
      <c r="C12" s="113">
        <f>SUM(C2:C9)</f>
        <v>0</v>
      </c>
      <c r="D12" s="11"/>
      <c r="E12" s="24">
        <f>SUM(E2:E11)</f>
        <v>0</v>
      </c>
      <c r="F12" s="24">
        <f>SUM(F2:F11)</f>
        <v>0</v>
      </c>
      <c r="G12" s="24">
        <f>SUM(G2:G11)</f>
        <v>0</v>
      </c>
      <c r="I12" s="94"/>
    </row>
    <row r="13" spans="1:9" ht="13.25" customHeight="1">
      <c r="A13" s="42"/>
      <c r="B13" s="108"/>
      <c r="C13" s="102"/>
      <c r="D13" s="6"/>
    </row>
    <row r="14" spans="1:9" ht="18" customHeight="1">
      <c r="A14" s="42"/>
      <c r="B14" s="109" t="s">
        <v>23</v>
      </c>
      <c r="C14" s="102">
        <f>C12*0.1</f>
        <v>0</v>
      </c>
      <c r="D14" s="6"/>
    </row>
    <row r="15" spans="1:9" ht="18" customHeight="1">
      <c r="A15" s="42"/>
      <c r="B15" s="108"/>
      <c r="C15" s="102"/>
      <c r="D15" s="6"/>
    </row>
    <row r="16" spans="1:9" s="8" customFormat="1" ht="18" customHeight="1" thickBot="1">
      <c r="A16" s="76"/>
      <c r="B16" s="107" t="s">
        <v>37</v>
      </c>
      <c r="C16" s="114">
        <f>C12+C14</f>
        <v>0</v>
      </c>
      <c r="D16" s="11"/>
      <c r="I16" s="94"/>
    </row>
    <row r="17" spans="1:9">
      <c r="A17" s="42"/>
      <c r="B17" s="108"/>
      <c r="C17" s="115"/>
    </row>
    <row r="18" spans="1:9">
      <c r="A18" s="42"/>
      <c r="B18" s="109" t="s">
        <v>52</v>
      </c>
      <c r="C18" s="110">
        <f>C16*0.16</f>
        <v>0</v>
      </c>
    </row>
    <row r="19" spans="1:9" ht="20.149999999999999" customHeight="1">
      <c r="A19" s="95"/>
      <c r="B19" s="108"/>
      <c r="C19" s="110"/>
    </row>
    <row r="20" spans="1:9" ht="14.5" thickBot="1">
      <c r="A20" s="111"/>
      <c r="B20" s="112" t="s">
        <v>72</v>
      </c>
      <c r="C20" s="37">
        <f>C16+C18</f>
        <v>0</v>
      </c>
      <c r="H20" s="7"/>
      <c r="I20" s="9"/>
    </row>
    <row r="21" spans="1:9">
      <c r="A21" s="1"/>
      <c r="B21" s="1"/>
      <c r="C21" s="3"/>
      <c r="I21" s="7"/>
    </row>
    <row r="22" spans="1:9">
      <c r="A22" s="1"/>
      <c r="B22" s="1"/>
      <c r="C22" s="3"/>
    </row>
    <row r="23" spans="1:9">
      <c r="A23" s="1"/>
      <c r="B23" s="1"/>
      <c r="C23" s="3"/>
    </row>
    <row r="24" spans="1:9">
      <c r="A24" s="1"/>
      <c r="B24" s="1"/>
      <c r="C24" s="3"/>
    </row>
    <row r="25" spans="1:9">
      <c r="C25" s="3"/>
    </row>
    <row r="26" spans="1:9">
      <c r="C26" s="3"/>
    </row>
  </sheetData>
  <customSheetViews>
    <customSheetView guid="{BBFFB275-AF54-4D0F-974E-752B27012DB8}" showGridLines="0" fitToPage="1" printArea="1" view="pageBreakPreview" showRuler="0" topLeftCell="C1">
      <selection activeCell="H33" sqref="H33"/>
      <pageMargins left="0.39370078740157483" right="0.19685039370078741" top="0.59055118110236227" bottom="0.39370078740157483" header="0.39370078740157483" footer="0.39370078740157483"/>
      <printOptions horizontalCentered="1"/>
      <pageSetup paperSize="9" scale="45" orientation="portrait" horizontalDpi="4294967292" verticalDpi="300" r:id="rId1"/>
      <headerFooter alignWithMargins="0">
        <oddHeader>Page &amp;P of &amp;N</oddHeader>
      </headerFooter>
    </customSheetView>
    <customSheetView guid="{E391B6D0-1BD2-4D2B-A2B0-3E478E54AF90}" showGridLines="0" fitToPage="1" printArea="1" view="pageBreakPreview" showRuler="0">
      <selection activeCell="H54" sqref="H54"/>
      <pageMargins left="0.39370078740157483" right="0.19685039370078741" top="0.59055118110236227" bottom="0.39370078740157483" header="0.39370078740157483" footer="0.39370078740157483"/>
      <printOptions horizontalCentered="1"/>
      <pageSetup paperSize="9" scale="42" orientation="portrait" horizontalDpi="4294967292" verticalDpi="300" r:id="rId2"/>
      <headerFooter alignWithMargins="0">
        <oddHeader>Page &amp;P of &amp;N</oddHeader>
      </headerFooter>
    </customSheetView>
    <customSheetView guid="{553495FD-0F1E-4E57-B9D5-5CB7999A32D7}" scale="75" showGridLines="0" fitToPage="1" printArea="1" view="pageBreakPreview" showRuler="0" topLeftCell="A33">
      <selection activeCell="A40" sqref="A40"/>
      <pageMargins left="0.39370078740157483" right="0.19685039370078741" top="0.59055118110236227" bottom="0.39370078740157483" header="0.39370078740157483" footer="0.39370078740157483"/>
      <printOptions horizontalCentered="1"/>
      <pageSetup paperSize="9" scale="69" orientation="portrait" horizontalDpi="4294967292" verticalDpi="300" r:id="rId3"/>
      <headerFooter alignWithMargins="0">
        <oddHeader>Page &amp;P of &amp;N</oddHeader>
      </headerFooter>
    </customSheetView>
    <customSheetView guid="{B3B9163C-79B3-49E7-8AD8-70A38413BD34}" showGridLines="0" fitToPage="1" printArea="1" view="pageBreakPreview" showRuler="0" topLeftCell="A4">
      <selection activeCell="B19" sqref="B19"/>
      <pageMargins left="0.39370078740157483" right="0.19685039370078741" top="0.59055118110236227" bottom="0.39370078740157483" header="0.39370078740157483" footer="0.39370078740157483"/>
      <printOptions horizontalCentered="1"/>
      <pageSetup paperSize="9" scale="45" orientation="portrait" horizontalDpi="4294967292" verticalDpi="300" r:id="rId4"/>
      <headerFooter alignWithMargins="0">
        <oddHeader>Page &amp;P of &amp;N</oddHeader>
      </headerFooter>
    </customSheetView>
  </customSheetViews>
  <phoneticPr fontId="0" type="noConversion"/>
  <printOptions horizontalCentered="1"/>
  <pageMargins left="0.39370078740157483" right="0.19685039370078741" top="0.59055118110236227" bottom="0.39370078740157483" header="0.39370078740157483" footer="0.39370078740157483"/>
  <pageSetup paperSize="9" orientation="portrait" horizontalDpi="4294967292" verticalDpi="300" r:id="rId5"/>
  <headerFooter alignWithMargins="0">
    <oddHeader>&amp;CMombasa Port - Lot 02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autoPageBreaks="0" fitToPage="1"/>
  </sheetPr>
  <dimension ref="A2:I45"/>
  <sheetViews>
    <sheetView tabSelected="1" view="pageBreakPreview" topLeftCell="A25" zoomScale="94" zoomScaleNormal="100" zoomScaleSheetLayoutView="94" workbookViewId="0">
      <selection activeCell="B35" sqref="B35"/>
    </sheetView>
  </sheetViews>
  <sheetFormatPr defaultColWidth="11.453125" defaultRowHeight="14"/>
  <cols>
    <col min="1" max="1" width="10.6328125" style="4" customWidth="1"/>
    <col min="2" max="2" width="70.6328125" style="4" customWidth="1"/>
    <col min="3" max="3" width="10.6328125" style="4" customWidth="1"/>
    <col min="4" max="4" width="10.6328125" style="30" customWidth="1"/>
    <col min="5" max="5" width="14.6328125" style="7" customWidth="1"/>
    <col min="6" max="6" width="16.81640625" style="9" customWidth="1"/>
    <col min="7" max="7" width="15.54296875" style="4" bestFit="1" customWidth="1"/>
    <col min="8" max="8" width="20" style="4" customWidth="1"/>
    <col min="9" max="9" width="16.36328125" style="4" bestFit="1" customWidth="1"/>
    <col min="10" max="16384" width="11.453125" style="4"/>
  </cols>
  <sheetData>
    <row r="2" spans="1:9">
      <c r="A2" s="256" t="s">
        <v>0</v>
      </c>
      <c r="B2" s="256"/>
      <c r="C2" s="256"/>
      <c r="D2" s="256"/>
      <c r="E2" s="256"/>
      <c r="F2" s="256"/>
    </row>
    <row r="3" spans="1:9">
      <c r="A3" s="257" t="s">
        <v>1</v>
      </c>
      <c r="B3" s="257"/>
      <c r="C3" s="257"/>
      <c r="D3" s="257"/>
      <c r="E3" s="257"/>
      <c r="F3" s="257"/>
    </row>
    <row r="4" spans="1:9" ht="14.5" thickBot="1">
      <c r="A4" s="1"/>
      <c r="B4" s="1"/>
      <c r="C4" s="1"/>
      <c r="D4" s="123"/>
      <c r="E4" s="13"/>
      <c r="F4" s="12"/>
    </row>
    <row r="5" spans="1:9" ht="28">
      <c r="A5" s="33" t="s">
        <v>34</v>
      </c>
      <c r="B5" s="34" t="s">
        <v>33</v>
      </c>
      <c r="C5" s="34" t="s">
        <v>31</v>
      </c>
      <c r="D5" s="34" t="s">
        <v>32</v>
      </c>
      <c r="E5" s="58" t="s">
        <v>56</v>
      </c>
      <c r="F5" s="57" t="s">
        <v>57</v>
      </c>
    </row>
    <row r="6" spans="1:9">
      <c r="A6" s="61"/>
      <c r="B6" s="61"/>
      <c r="C6" s="63"/>
      <c r="D6" s="63"/>
      <c r="E6" s="164"/>
      <c r="F6" s="162"/>
    </row>
    <row r="7" spans="1:9" s="204" customFormat="1">
      <c r="A7" s="201"/>
      <c r="B7" s="217" t="s">
        <v>214</v>
      </c>
      <c r="C7" s="202"/>
      <c r="D7" s="202"/>
      <c r="E7" s="203"/>
      <c r="F7" s="203"/>
      <c r="H7" s="198"/>
    </row>
    <row r="8" spans="1:9" s="204" customFormat="1" ht="27">
      <c r="A8" s="207">
        <v>1</v>
      </c>
      <c r="B8" s="208" t="s">
        <v>169</v>
      </c>
      <c r="C8" s="209">
        <v>1</v>
      </c>
      <c r="D8" s="210" t="s">
        <v>53</v>
      </c>
      <c r="E8" s="210"/>
      <c r="F8" s="214">
        <f>E8</f>
        <v>0</v>
      </c>
      <c r="H8" s="198"/>
    </row>
    <row r="9" spans="1:9" s="204" customFormat="1">
      <c r="A9" s="211"/>
      <c r="B9" s="212"/>
      <c r="C9" s="213"/>
      <c r="D9" s="214"/>
      <c r="E9" s="215"/>
      <c r="F9" s="215"/>
      <c r="H9" s="198"/>
    </row>
    <row r="10" spans="1:9">
      <c r="A10" s="216"/>
      <c r="B10" s="217" t="s">
        <v>170</v>
      </c>
      <c r="C10" s="218"/>
      <c r="D10" s="219"/>
      <c r="E10" s="214"/>
      <c r="F10" s="214"/>
      <c r="H10" s="198"/>
    </row>
    <row r="11" spans="1:9" ht="40.5">
      <c r="A11" s="220">
        <v>1.02</v>
      </c>
      <c r="B11" s="221" t="s">
        <v>171</v>
      </c>
      <c r="C11" s="218">
        <v>1</v>
      </c>
      <c r="D11" s="219" t="s">
        <v>53</v>
      </c>
      <c r="E11" s="214"/>
      <c r="F11" s="214">
        <f>E11*C11</f>
        <v>0</v>
      </c>
      <c r="H11" s="198"/>
      <c r="I11" s="7"/>
    </row>
    <row r="12" spans="1:9">
      <c r="A12" s="220"/>
      <c r="B12" s="221"/>
      <c r="C12" s="218"/>
      <c r="D12" s="219"/>
      <c r="E12" s="214"/>
      <c r="F12" s="214"/>
      <c r="H12" s="198"/>
      <c r="I12" s="7"/>
    </row>
    <row r="13" spans="1:9">
      <c r="A13" s="220">
        <v>1.03</v>
      </c>
      <c r="B13" s="217" t="s">
        <v>172</v>
      </c>
      <c r="C13" s="218"/>
      <c r="D13" s="219"/>
      <c r="E13" s="214"/>
      <c r="F13" s="214"/>
      <c r="H13" s="198"/>
      <c r="I13" s="7"/>
    </row>
    <row r="14" spans="1:9" ht="27">
      <c r="A14" s="220"/>
      <c r="B14" s="221" t="s">
        <v>173</v>
      </c>
      <c r="C14" s="218">
        <v>1</v>
      </c>
      <c r="D14" s="219" t="s">
        <v>53</v>
      </c>
      <c r="E14" s="214"/>
      <c r="F14" s="214">
        <f>E14*C14</f>
        <v>0</v>
      </c>
      <c r="H14" s="198"/>
      <c r="I14" s="7"/>
    </row>
    <row r="15" spans="1:9">
      <c r="A15" s="220"/>
      <c r="B15" s="216"/>
      <c r="C15" s="218"/>
      <c r="D15" s="219"/>
      <c r="E15" s="214"/>
      <c r="F15" s="214"/>
      <c r="H15" s="198"/>
      <c r="I15" s="7"/>
    </row>
    <row r="16" spans="1:9">
      <c r="A16" s="220" t="s">
        <v>215</v>
      </c>
      <c r="B16" s="217" t="s">
        <v>174</v>
      </c>
      <c r="C16" s="218"/>
      <c r="D16" s="219"/>
      <c r="E16" s="214"/>
      <c r="F16" s="214"/>
      <c r="H16" s="198"/>
      <c r="I16" s="7"/>
    </row>
    <row r="17" spans="1:9" ht="28">
      <c r="A17" s="220"/>
      <c r="B17" s="221" t="s">
        <v>211</v>
      </c>
      <c r="C17" s="218">
        <v>1</v>
      </c>
      <c r="D17" s="229" t="s">
        <v>48</v>
      </c>
      <c r="E17" s="214"/>
      <c r="F17" s="214">
        <f>E17*C17</f>
        <v>0</v>
      </c>
      <c r="H17" s="198"/>
      <c r="I17" s="7"/>
    </row>
    <row r="18" spans="1:9">
      <c r="A18" s="220"/>
      <c r="B18" s="221"/>
      <c r="C18" s="218"/>
      <c r="D18" s="229"/>
      <c r="E18" s="214"/>
      <c r="F18" s="214"/>
      <c r="H18" s="198"/>
      <c r="I18" s="7"/>
    </row>
    <row r="19" spans="1:9">
      <c r="A19" s="220">
        <v>1.05</v>
      </c>
      <c r="B19" s="217" t="s">
        <v>212</v>
      </c>
      <c r="C19" s="218"/>
      <c r="D19" s="229"/>
      <c r="E19" s="214"/>
      <c r="F19" s="214"/>
      <c r="H19" s="198"/>
      <c r="I19" s="7"/>
    </row>
    <row r="20" spans="1:9" ht="40.5">
      <c r="A20" s="220"/>
      <c r="B20" s="221" t="s">
        <v>213</v>
      </c>
      <c r="C20" s="218">
        <v>1</v>
      </c>
      <c r="D20" s="267" t="s">
        <v>53</v>
      </c>
      <c r="E20" s="214"/>
      <c r="F20" s="214">
        <f>E20*C20</f>
        <v>0</v>
      </c>
      <c r="H20" s="198"/>
      <c r="I20" s="7"/>
    </row>
    <row r="21" spans="1:9">
      <c r="A21" s="220"/>
      <c r="B21" s="216"/>
      <c r="C21" s="218"/>
      <c r="D21" s="219"/>
      <c r="E21" s="214"/>
      <c r="F21" s="214"/>
      <c r="H21" s="198"/>
      <c r="I21" s="7"/>
    </row>
    <row r="22" spans="1:9">
      <c r="A22" s="220">
        <v>1.06</v>
      </c>
      <c r="B22" s="217" t="s">
        <v>175</v>
      </c>
      <c r="C22" s="218"/>
      <c r="D22" s="219"/>
      <c r="E22" s="214"/>
      <c r="F22" s="214"/>
      <c r="H22" s="198"/>
      <c r="I22" s="7"/>
    </row>
    <row r="23" spans="1:9" ht="28">
      <c r="A23" s="220"/>
      <c r="B23" s="221" t="s">
        <v>176</v>
      </c>
      <c r="C23" s="218">
        <v>1</v>
      </c>
      <c r="D23" s="229" t="s">
        <v>48</v>
      </c>
      <c r="E23" s="214"/>
      <c r="F23" s="214">
        <f>E23*C23</f>
        <v>0</v>
      </c>
      <c r="H23" s="198"/>
      <c r="I23" s="7"/>
    </row>
    <row r="24" spans="1:9">
      <c r="A24" s="220"/>
      <c r="B24" s="216"/>
      <c r="C24" s="218"/>
      <c r="D24" s="219"/>
      <c r="E24" s="214"/>
      <c r="F24" s="214"/>
      <c r="H24" s="198"/>
      <c r="I24" s="7"/>
    </row>
    <row r="25" spans="1:9">
      <c r="A25" s="220">
        <v>1.07</v>
      </c>
      <c r="B25" s="217" t="s">
        <v>177</v>
      </c>
      <c r="C25" s="218"/>
      <c r="D25" s="219"/>
      <c r="E25" s="214"/>
      <c r="F25" s="214"/>
      <c r="H25" s="198"/>
      <c r="I25" s="7"/>
    </row>
    <row r="26" spans="1:9" ht="28">
      <c r="A26" s="220"/>
      <c r="B26" s="221" t="s">
        <v>178</v>
      </c>
      <c r="C26" s="218">
        <v>1</v>
      </c>
      <c r="D26" s="229" t="s">
        <v>48</v>
      </c>
      <c r="E26" s="214"/>
      <c r="F26" s="214">
        <f>E26*C26</f>
        <v>0</v>
      </c>
      <c r="G26" s="198">
        <f>E26*130</f>
        <v>0</v>
      </c>
      <c r="H26" s="198"/>
      <c r="I26" s="7"/>
    </row>
    <row r="27" spans="1:9">
      <c r="A27" s="220"/>
      <c r="B27" s="221" t="s">
        <v>179</v>
      </c>
      <c r="C27" s="218"/>
      <c r="D27" s="219"/>
      <c r="E27" s="214"/>
      <c r="F27" s="214"/>
      <c r="H27" s="198"/>
      <c r="I27" s="7"/>
    </row>
    <row r="28" spans="1:9">
      <c r="A28" s="220"/>
      <c r="B28" s="221"/>
      <c r="C28" s="218"/>
      <c r="D28" s="219"/>
      <c r="E28" s="214"/>
      <c r="F28" s="214"/>
      <c r="H28" s="198"/>
      <c r="I28" s="7"/>
    </row>
    <row r="29" spans="1:9">
      <c r="A29" s="220">
        <v>1.08</v>
      </c>
      <c r="B29" s="205" t="s">
        <v>182</v>
      </c>
      <c r="C29" s="218"/>
      <c r="D29" s="219"/>
      <c r="E29" s="214"/>
      <c r="F29" s="214"/>
      <c r="H29" s="198"/>
      <c r="I29" s="7"/>
    </row>
    <row r="30" spans="1:9" ht="40.5">
      <c r="A30" s="220"/>
      <c r="B30" s="206" t="s">
        <v>206</v>
      </c>
      <c r="C30" s="218">
        <v>1</v>
      </c>
      <c r="D30" s="219" t="s">
        <v>53</v>
      </c>
      <c r="E30" s="214"/>
      <c r="F30" s="214">
        <f>E30*C30</f>
        <v>0</v>
      </c>
      <c r="H30" s="198"/>
      <c r="I30" s="7"/>
    </row>
    <row r="31" spans="1:9">
      <c r="A31" s="220"/>
      <c r="B31" s="230"/>
      <c r="C31" s="218"/>
      <c r="D31" s="219"/>
      <c r="E31" s="214"/>
      <c r="F31" s="214"/>
      <c r="H31" s="198"/>
      <c r="I31" s="7"/>
    </row>
    <row r="32" spans="1:9" ht="28">
      <c r="A32" s="224">
        <v>1.0900000000000001</v>
      </c>
      <c r="B32" s="228" t="s">
        <v>49</v>
      </c>
      <c r="C32" s="222">
        <v>1</v>
      </c>
      <c r="D32" s="229" t="s">
        <v>48</v>
      </c>
      <c r="E32" s="214"/>
      <c r="F32" s="214">
        <f>E32*C32</f>
        <v>0</v>
      </c>
      <c r="G32" s="198"/>
      <c r="H32" s="198"/>
      <c r="I32" s="7"/>
    </row>
    <row r="33" spans="1:9">
      <c r="A33" s="224"/>
      <c r="B33" s="228"/>
      <c r="C33" s="222"/>
      <c r="D33" s="229"/>
      <c r="E33" s="214"/>
      <c r="F33" s="214"/>
      <c r="G33" s="198"/>
      <c r="H33" s="198"/>
      <c r="I33" s="199"/>
    </row>
    <row r="34" spans="1:9" ht="28">
      <c r="A34" s="222">
        <v>1.1100000000000001</v>
      </c>
      <c r="B34" s="228" t="s">
        <v>60</v>
      </c>
      <c r="C34" s="222">
        <v>1</v>
      </c>
      <c r="D34" s="229" t="s">
        <v>48</v>
      </c>
      <c r="E34" s="225"/>
      <c r="F34" s="214">
        <f>E34*C34</f>
        <v>0</v>
      </c>
      <c r="H34" s="198"/>
    </row>
    <row r="35" spans="1:9">
      <c r="A35" s="220"/>
      <c r="B35" s="221"/>
      <c r="C35" s="218"/>
      <c r="D35" s="219"/>
      <c r="E35" s="214"/>
      <c r="F35" s="214"/>
      <c r="H35" s="198"/>
      <c r="I35" s="7"/>
    </row>
    <row r="36" spans="1:9" ht="28">
      <c r="A36" s="227">
        <v>1.1200000000000001</v>
      </c>
      <c r="B36" s="226" t="s">
        <v>54</v>
      </c>
      <c r="C36" s="223">
        <v>1</v>
      </c>
      <c r="D36" s="222" t="s">
        <v>55</v>
      </c>
      <c r="E36" s="214"/>
      <c r="F36" s="214">
        <f>E36*C36</f>
        <v>0</v>
      </c>
      <c r="H36" s="198"/>
      <c r="I36" s="199"/>
    </row>
    <row r="37" spans="1:9">
      <c r="A37" s="227"/>
      <c r="B37" s="226"/>
      <c r="C37" s="223"/>
      <c r="D37" s="222"/>
      <c r="E37" s="214"/>
      <c r="F37" s="214"/>
      <c r="H37" s="198"/>
    </row>
    <row r="38" spans="1:9">
      <c r="A38" s="220">
        <v>1.1299999999999999</v>
      </c>
      <c r="B38" s="217" t="s">
        <v>180</v>
      </c>
      <c r="C38" s="218"/>
      <c r="D38" s="219"/>
      <c r="E38" s="214"/>
      <c r="F38" s="214"/>
      <c r="H38" s="198"/>
      <c r="I38" s="7"/>
    </row>
    <row r="39" spans="1:9" ht="27">
      <c r="A39" s="220"/>
      <c r="B39" s="221" t="s">
        <v>181</v>
      </c>
      <c r="C39" s="218">
        <v>1</v>
      </c>
      <c r="D39" s="219" t="s">
        <v>53</v>
      </c>
      <c r="E39" s="210"/>
      <c r="F39" s="214">
        <f>E39*C39</f>
        <v>0</v>
      </c>
      <c r="H39" s="198"/>
      <c r="I39" s="7"/>
    </row>
    <row r="40" spans="1:9" ht="14.5" thickBot="1">
      <c r="A40" s="220"/>
      <c r="B40" s="221"/>
      <c r="C40" s="218"/>
      <c r="D40" s="219"/>
      <c r="E40" s="214"/>
      <c r="F40" s="214"/>
      <c r="H40" s="198"/>
      <c r="I40" s="7"/>
    </row>
    <row r="41" spans="1:9" s="8" customFormat="1" ht="14.5" thickBot="1">
      <c r="A41" s="41" t="s">
        <v>132</v>
      </c>
      <c r="B41" s="40"/>
      <c r="C41" s="38"/>
      <c r="D41" s="55"/>
      <c r="E41" s="163"/>
      <c r="F41" s="163">
        <f>SUM(F8:F40)</f>
        <v>0</v>
      </c>
      <c r="H41" s="198">
        <f>F41*130</f>
        <v>0</v>
      </c>
    </row>
    <row r="42" spans="1:9">
      <c r="A42" s="1"/>
      <c r="B42" s="1"/>
      <c r="C42" s="1"/>
      <c r="D42" s="123"/>
    </row>
    <row r="43" spans="1:9">
      <c r="A43" s="1"/>
      <c r="B43" s="1"/>
      <c r="C43" s="1"/>
      <c r="D43" s="123"/>
    </row>
    <row r="44" spans="1:9">
      <c r="E44" s="4"/>
    </row>
    <row r="45" spans="1:9">
      <c r="E45" s="4"/>
    </row>
  </sheetData>
  <customSheetViews>
    <customSheetView guid="{BBFFB275-AF54-4D0F-974E-752B27012DB8}" showGridLines="0" fitToPage="1" printArea="1" view="pageBreakPreview" showRuler="0" topLeftCell="C25">
      <selection activeCell="I38" sqref="I38"/>
      <pageMargins left="0.39370078740157483" right="0.19685039370078741" top="0.59055118110236227" bottom="0.39370078740157483" header="0.39370078740157483" footer="0.39370078740157483"/>
      <printOptions horizontalCentered="1"/>
      <pageSetup paperSize="9" scale="80" orientation="portrait" horizontalDpi="4294967292" verticalDpi="300" r:id="rId1"/>
      <headerFooter alignWithMargins="0">
        <oddHeader>Page &amp;P of &amp;N</oddHeader>
      </headerFooter>
    </customSheetView>
    <customSheetView guid="{E391B6D0-1BD2-4D2B-A2B0-3E478E54AF90}" showGridLines="0" fitToPage="1" printArea="1" view="pageBreakPreview" showRuler="0" topLeftCell="A49">
      <selection activeCell="H54" sqref="H54"/>
      <pageMargins left="0.39370078740157483" right="0.19685039370078741" top="0.59055118110236227" bottom="0.39370078740157483" header="0.39370078740157483" footer="0.39370078740157483"/>
      <printOptions horizontalCentered="1"/>
      <pageSetup paperSize="9" scale="73" orientation="portrait" horizontalDpi="4294967292" verticalDpi="300" r:id="rId2"/>
      <headerFooter alignWithMargins="0">
        <oddHeader>Page &amp;P of &amp;N</oddHeader>
      </headerFooter>
    </customSheetView>
    <customSheetView guid="{553495FD-0F1E-4E57-B9D5-5CB7999A32D7}" showGridLines="0" fitToPage="1" printArea="1" view="pageBreakPreview" showRuler="0" topLeftCell="A35">
      <selection activeCell="C47" sqref="C47"/>
      <pageMargins left="0.39370078740157483" right="0.19685039370078741" top="0.59055118110236227" bottom="0.39370078740157483" header="0.39370078740157483" footer="0.39370078740157483"/>
      <printOptions horizontalCentered="1"/>
      <pageSetup paperSize="9" scale="85" orientation="portrait" horizontalDpi="4294967292" verticalDpi="300" r:id="rId3"/>
      <headerFooter alignWithMargins="0">
        <oddHeader>Page &amp;P of &amp;N</oddHeader>
      </headerFooter>
    </customSheetView>
    <customSheetView guid="{B3B9163C-79B3-49E7-8AD8-70A38413BD34}" scale="110" showGridLines="0" fitToPage="1" printArea="1" view="pageBreakPreview" showRuler="0" topLeftCell="C44">
      <selection activeCell="I66" sqref="I66"/>
      <pageMargins left="0.39370078740157483" right="0.19685039370078741" top="0.59055118110236227" bottom="0.39370078740157483" header="0.39370078740157483" footer="0.39370078740157483"/>
      <printOptions horizontalCentered="1"/>
      <pageSetup paperSize="9" scale="74" orientation="portrait" horizontalDpi="4294967292" verticalDpi="300" r:id="rId4"/>
      <headerFooter alignWithMargins="0">
        <oddHeader>Page &amp;P of &amp;N</oddHeader>
      </headerFooter>
    </customSheetView>
  </customSheetViews>
  <mergeCells count="2">
    <mergeCell ref="A2:F2"/>
    <mergeCell ref="A3:F3"/>
  </mergeCells>
  <phoneticPr fontId="0" type="noConversion"/>
  <printOptions horizontalCentered="1"/>
  <pageMargins left="0.39370078740157483" right="0.19685039370078741" top="0.59055118110236227" bottom="0.39370078740157483" header="0.39370078740157483" footer="0.39370078740157483"/>
  <pageSetup paperSize="9" scale="75" orientation="portrait" horizontalDpi="4294967292" verticalDpi="300" r:id="rId5"/>
  <headerFooter alignWithMargins="0">
    <oddHeader>&amp;CMombasa Port - Lot 02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autoPageBreaks="0" fitToPage="1"/>
  </sheetPr>
  <dimension ref="A1:F68"/>
  <sheetViews>
    <sheetView view="pageBreakPreview" topLeftCell="A54" zoomScale="110" zoomScaleNormal="100" zoomScaleSheetLayoutView="110" workbookViewId="0">
      <pane xSplit="4" topLeftCell="F1" activePane="topRight" state="frozen"/>
      <selection activeCell="I17" sqref="I17"/>
      <selection pane="topRight" activeCell="G71" sqref="G71"/>
    </sheetView>
  </sheetViews>
  <sheetFormatPr defaultColWidth="11.453125" defaultRowHeight="14"/>
  <cols>
    <col min="1" max="1" width="10.6328125" style="4" customWidth="1"/>
    <col min="2" max="2" width="70.6328125" style="4" customWidth="1"/>
    <col min="3" max="4" width="10.6328125" style="4" customWidth="1"/>
    <col min="5" max="5" width="14.6328125" style="10" customWidth="1"/>
    <col min="6" max="6" width="16.453125" style="9" customWidth="1"/>
    <col min="7" max="16384" width="11.453125" style="4"/>
  </cols>
  <sheetData>
    <row r="1" spans="1:6">
      <c r="A1" s="4" t="s">
        <v>138</v>
      </c>
    </row>
    <row r="2" spans="1:6">
      <c r="A2" s="256" t="s">
        <v>4</v>
      </c>
      <c r="B2" s="256"/>
      <c r="C2" s="256"/>
      <c r="D2" s="256"/>
      <c r="E2" s="256"/>
      <c r="F2" s="256"/>
    </row>
    <row r="3" spans="1:6">
      <c r="A3" s="257" t="s">
        <v>5</v>
      </c>
      <c r="B3" s="257"/>
      <c r="C3" s="257"/>
      <c r="D3" s="257"/>
      <c r="E3" s="257"/>
      <c r="F3" s="257"/>
    </row>
    <row r="4" spans="1:6" ht="14.5" thickBot="1">
      <c r="A4" s="1"/>
      <c r="B4" s="1"/>
      <c r="C4" s="1"/>
      <c r="D4" s="1"/>
      <c r="E4" s="2"/>
      <c r="F4" s="3"/>
    </row>
    <row r="5" spans="1:6" ht="28.5" thickBot="1">
      <c r="A5" s="33" t="s">
        <v>34</v>
      </c>
      <c r="B5" s="34" t="s">
        <v>33</v>
      </c>
      <c r="C5" s="34" t="s">
        <v>31</v>
      </c>
      <c r="D5" s="34" t="s">
        <v>32</v>
      </c>
      <c r="E5" s="35" t="s">
        <v>56</v>
      </c>
      <c r="F5" s="57" t="s">
        <v>57</v>
      </c>
    </row>
    <row r="6" spans="1:6">
      <c r="A6" s="50"/>
      <c r="B6" s="59" t="s">
        <v>3</v>
      </c>
      <c r="C6" s="60"/>
      <c r="D6" s="60"/>
      <c r="E6" s="67"/>
      <c r="F6" s="56"/>
    </row>
    <row r="7" spans="1:6" ht="43.5">
      <c r="A7" s="125"/>
      <c r="B7" s="116" t="s">
        <v>111</v>
      </c>
      <c r="C7" s="61"/>
      <c r="D7" s="61"/>
      <c r="E7" s="157"/>
      <c r="F7" s="158"/>
    </row>
    <row r="8" spans="1:6">
      <c r="A8" s="125"/>
      <c r="B8" s="61"/>
      <c r="C8" s="61"/>
      <c r="D8" s="61"/>
      <c r="E8" s="157"/>
      <c r="F8" s="159"/>
    </row>
    <row r="9" spans="1:6">
      <c r="A9" s="36">
        <v>4.01</v>
      </c>
      <c r="B9" s="61" t="s">
        <v>76</v>
      </c>
      <c r="C9" s="124"/>
      <c r="D9" s="63" t="s">
        <v>112</v>
      </c>
      <c r="E9" s="160"/>
      <c r="F9" s="159">
        <f>E9*C9</f>
        <v>0</v>
      </c>
    </row>
    <row r="10" spans="1:6">
      <c r="A10" s="39"/>
      <c r="B10" s="65"/>
      <c r="C10" s="124"/>
      <c r="E10" s="160"/>
      <c r="F10" s="161"/>
    </row>
    <row r="11" spans="1:6">
      <c r="A11" s="36">
        <v>4.0199999999999996</v>
      </c>
      <c r="B11" s="61" t="s">
        <v>100</v>
      </c>
      <c r="C11" s="124"/>
      <c r="D11" s="63" t="s">
        <v>102</v>
      </c>
      <c r="E11" s="160"/>
      <c r="F11" s="161">
        <f>E11*C11</f>
        <v>0</v>
      </c>
    </row>
    <row r="12" spans="1:6">
      <c r="A12" s="39"/>
      <c r="B12" s="65"/>
      <c r="C12" s="124"/>
      <c r="E12" s="160"/>
      <c r="F12" s="159"/>
    </row>
    <row r="13" spans="1:6">
      <c r="A13" s="36">
        <v>4.03</v>
      </c>
      <c r="B13" s="61" t="s">
        <v>101</v>
      </c>
      <c r="C13" s="124"/>
      <c r="D13" s="63" t="s">
        <v>102</v>
      </c>
      <c r="E13" s="160"/>
      <c r="F13" s="159">
        <f>E13*C13</f>
        <v>0</v>
      </c>
    </row>
    <row r="14" spans="1:6">
      <c r="A14" s="39"/>
      <c r="B14" s="65"/>
      <c r="C14" s="124"/>
      <c r="E14" s="160"/>
      <c r="F14" s="161"/>
    </row>
    <row r="15" spans="1:6" s="120" customFormat="1">
      <c r="A15" s="36">
        <v>4.04</v>
      </c>
      <c r="B15" s="61" t="s">
        <v>105</v>
      </c>
      <c r="C15" s="124"/>
      <c r="D15" s="63" t="s">
        <v>112</v>
      </c>
      <c r="E15" s="160"/>
      <c r="F15" s="161">
        <f>E15*C15</f>
        <v>0</v>
      </c>
    </row>
    <row r="16" spans="1:6">
      <c r="A16" s="36"/>
      <c r="B16" s="61"/>
      <c r="C16" s="124"/>
      <c r="D16" s="63"/>
      <c r="E16" s="160"/>
      <c r="F16" s="159"/>
    </row>
    <row r="17" spans="1:6" s="120" customFormat="1">
      <c r="A17" s="36">
        <v>4.05</v>
      </c>
      <c r="B17" s="61" t="s">
        <v>104</v>
      </c>
      <c r="C17" s="124"/>
      <c r="D17" s="63" t="s">
        <v>112</v>
      </c>
      <c r="E17" s="160"/>
      <c r="F17" s="159">
        <f>E17*C17</f>
        <v>0</v>
      </c>
    </row>
    <row r="18" spans="1:6">
      <c r="A18" s="39"/>
      <c r="B18" s="65"/>
      <c r="C18" s="124"/>
      <c r="D18" s="63"/>
      <c r="E18" s="160"/>
      <c r="F18" s="161"/>
    </row>
    <row r="19" spans="1:6" s="250" customFormat="1">
      <c r="A19" s="245">
        <v>4.0599999999999996</v>
      </c>
      <c r="B19" s="246" t="s">
        <v>103</v>
      </c>
      <c r="C19" s="235">
        <v>300</v>
      </c>
      <c r="D19" s="247" t="s">
        <v>112</v>
      </c>
      <c r="E19" s="248"/>
      <c r="F19" s="249">
        <f>E19*C19</f>
        <v>0</v>
      </c>
    </row>
    <row r="20" spans="1:6">
      <c r="A20" s="39"/>
      <c r="B20" s="65"/>
      <c r="C20" s="124"/>
      <c r="E20" s="160"/>
      <c r="F20" s="159"/>
    </row>
    <row r="21" spans="1:6" s="120" customFormat="1">
      <c r="A21" s="36">
        <v>4.07</v>
      </c>
      <c r="B21" s="61" t="s">
        <v>106</v>
      </c>
      <c r="C21" s="124"/>
      <c r="D21" s="63" t="s">
        <v>112</v>
      </c>
      <c r="E21" s="160"/>
      <c r="F21" s="159">
        <f>E21*C21</f>
        <v>0</v>
      </c>
    </row>
    <row r="22" spans="1:6" s="120" customFormat="1">
      <c r="A22" s="39"/>
      <c r="B22" s="61"/>
      <c r="C22" s="124"/>
      <c r="D22" s="63"/>
      <c r="E22" s="160"/>
      <c r="F22" s="161"/>
    </row>
    <row r="23" spans="1:6" s="120" customFormat="1">
      <c r="A23" s="36">
        <v>4.08</v>
      </c>
      <c r="B23" s="61" t="s">
        <v>137</v>
      </c>
      <c r="C23" s="124"/>
      <c r="D23" s="63" t="s">
        <v>7</v>
      </c>
      <c r="E23" s="160"/>
      <c r="F23" s="161">
        <f>E23*C23</f>
        <v>0</v>
      </c>
    </row>
    <row r="24" spans="1:6" s="120" customFormat="1">
      <c r="A24" s="39"/>
      <c r="B24" s="61"/>
      <c r="C24" s="124"/>
      <c r="D24" s="63"/>
      <c r="E24" s="160"/>
      <c r="F24" s="159"/>
    </row>
    <row r="25" spans="1:6" s="120" customFormat="1">
      <c r="A25" s="36">
        <v>4.09</v>
      </c>
      <c r="B25" s="61" t="s">
        <v>107</v>
      </c>
      <c r="C25" s="124"/>
      <c r="D25" s="63" t="s">
        <v>112</v>
      </c>
      <c r="E25" s="160"/>
      <c r="F25" s="159">
        <f>E25*C25</f>
        <v>0</v>
      </c>
    </row>
    <row r="26" spans="1:6">
      <c r="A26" s="39"/>
      <c r="B26" s="65"/>
      <c r="C26" s="124"/>
      <c r="E26" s="160"/>
      <c r="F26" s="161"/>
    </row>
    <row r="27" spans="1:6" s="120" customFormat="1">
      <c r="A27" s="156" t="s">
        <v>136</v>
      </c>
      <c r="B27" s="61" t="s">
        <v>147</v>
      </c>
      <c r="C27" s="124"/>
      <c r="D27" s="63" t="s">
        <v>146</v>
      </c>
      <c r="E27" s="160"/>
      <c r="F27" s="161">
        <f>E27*C27</f>
        <v>0</v>
      </c>
    </row>
    <row r="28" spans="1:6">
      <c r="A28" s="39"/>
      <c r="B28" s="65"/>
      <c r="C28" s="124"/>
      <c r="E28" s="160"/>
      <c r="F28" s="159"/>
    </row>
    <row r="29" spans="1:6" s="120" customFormat="1">
      <c r="A29" s="36">
        <v>4.1100000000000003</v>
      </c>
      <c r="B29" s="61" t="s">
        <v>73</v>
      </c>
      <c r="C29" s="124"/>
      <c r="D29" s="63" t="s">
        <v>7</v>
      </c>
      <c r="E29" s="160"/>
      <c r="F29" s="159">
        <f>E29*C29</f>
        <v>0</v>
      </c>
    </row>
    <row r="30" spans="1:6">
      <c r="A30" s="39"/>
      <c r="B30" s="65"/>
      <c r="C30" s="124"/>
      <c r="E30" s="160"/>
      <c r="F30" s="161"/>
    </row>
    <row r="31" spans="1:6" s="120" customFormat="1">
      <c r="A31" s="36">
        <v>4.12</v>
      </c>
      <c r="B31" s="61" t="s">
        <v>124</v>
      </c>
      <c r="C31" s="124"/>
      <c r="D31" s="63" t="s">
        <v>7</v>
      </c>
      <c r="E31" s="160"/>
      <c r="F31" s="161">
        <f>E31*C31</f>
        <v>0</v>
      </c>
    </row>
    <row r="32" spans="1:6">
      <c r="A32" s="39"/>
      <c r="B32" s="65"/>
      <c r="C32" s="124"/>
      <c r="E32" s="160"/>
      <c r="F32" s="159"/>
    </row>
    <row r="33" spans="1:6" s="120" customFormat="1">
      <c r="A33" s="36">
        <v>4.13</v>
      </c>
      <c r="B33" s="61" t="s">
        <v>74</v>
      </c>
      <c r="C33" s="124">
        <v>300</v>
      </c>
      <c r="D33" s="63" t="s">
        <v>7</v>
      </c>
      <c r="E33" s="160"/>
      <c r="F33" s="159">
        <f>E33*C33</f>
        <v>0</v>
      </c>
    </row>
    <row r="34" spans="1:6">
      <c r="A34" s="39"/>
      <c r="B34" s="65"/>
      <c r="C34" s="124"/>
      <c r="E34" s="160"/>
      <c r="F34" s="161"/>
    </row>
    <row r="35" spans="1:6" s="120" customFormat="1">
      <c r="A35" s="36">
        <v>4.1400000000000103</v>
      </c>
      <c r="B35" s="61" t="s">
        <v>108</v>
      </c>
      <c r="C35" s="124"/>
      <c r="D35" s="63" t="s">
        <v>7</v>
      </c>
      <c r="E35" s="160"/>
      <c r="F35" s="161">
        <f>E35*C35</f>
        <v>0</v>
      </c>
    </row>
    <row r="36" spans="1:6">
      <c r="A36" s="39"/>
      <c r="B36" s="65"/>
      <c r="C36" s="124"/>
      <c r="E36" s="160"/>
      <c r="F36" s="159"/>
    </row>
    <row r="37" spans="1:6" ht="28">
      <c r="A37" s="36">
        <v>4.1500000000000101</v>
      </c>
      <c r="B37" s="126" t="s">
        <v>109</v>
      </c>
      <c r="C37" s="124"/>
      <c r="D37" s="63" t="s">
        <v>113</v>
      </c>
      <c r="E37" s="160"/>
      <c r="F37" s="159">
        <f>E37*C37</f>
        <v>0</v>
      </c>
    </row>
    <row r="38" spans="1:6">
      <c r="A38" s="39"/>
      <c r="B38" s="65"/>
      <c r="C38" s="124"/>
      <c r="E38" s="160"/>
      <c r="F38" s="161"/>
    </row>
    <row r="39" spans="1:6">
      <c r="A39" s="36">
        <v>4.1600000000000099</v>
      </c>
      <c r="B39" s="77" t="s">
        <v>75</v>
      </c>
      <c r="C39" s="124">
        <v>10</v>
      </c>
      <c r="D39" s="63" t="s">
        <v>102</v>
      </c>
      <c r="E39" s="160"/>
      <c r="F39" s="161">
        <f>E39*C39</f>
        <v>0</v>
      </c>
    </row>
    <row r="40" spans="1:6">
      <c r="A40" s="39"/>
      <c r="B40" s="65"/>
      <c r="C40" s="124"/>
      <c r="E40" s="160"/>
      <c r="F40" s="159"/>
    </row>
    <row r="41" spans="1:6">
      <c r="A41" s="36">
        <v>4.1700000000000097</v>
      </c>
      <c r="B41" s="61" t="s">
        <v>110</v>
      </c>
      <c r="C41" s="124"/>
      <c r="D41" s="30" t="s">
        <v>7</v>
      </c>
      <c r="E41" s="160"/>
      <c r="F41" s="159">
        <f>E41*C41</f>
        <v>0</v>
      </c>
    </row>
    <row r="42" spans="1:6">
      <c r="A42" s="36"/>
      <c r="B42" s="61"/>
      <c r="C42" s="124"/>
      <c r="D42" s="30"/>
      <c r="E42" s="160"/>
      <c r="F42" s="159"/>
    </row>
    <row r="43" spans="1:6">
      <c r="A43" s="36">
        <v>4.18</v>
      </c>
      <c r="B43" s="61" t="s">
        <v>184</v>
      </c>
      <c r="C43" s="124"/>
      <c r="D43" s="63" t="s">
        <v>112</v>
      </c>
      <c r="E43" s="160"/>
      <c r="F43" s="161">
        <f>E43*C43</f>
        <v>0</v>
      </c>
    </row>
    <row r="44" spans="1:6">
      <c r="A44" s="36"/>
      <c r="B44" s="61"/>
      <c r="C44" s="124"/>
      <c r="E44" s="160"/>
      <c r="F44" s="161">
        <f t="shared" ref="F44:F65" si="0">E44*C44</f>
        <v>0</v>
      </c>
    </row>
    <row r="45" spans="1:6">
      <c r="A45" s="36"/>
      <c r="B45" s="151" t="s">
        <v>187</v>
      </c>
      <c r="C45" s="75">
        <v>59</v>
      </c>
      <c r="D45" s="75" t="s">
        <v>102</v>
      </c>
      <c r="E45" s="160"/>
      <c r="F45" s="161">
        <f t="shared" si="0"/>
        <v>0</v>
      </c>
    </row>
    <row r="46" spans="1:6">
      <c r="A46" s="36"/>
      <c r="B46" s="151"/>
      <c r="C46" s="75"/>
      <c r="D46" s="75"/>
      <c r="E46" s="160"/>
      <c r="F46" s="161">
        <f t="shared" si="0"/>
        <v>0</v>
      </c>
    </row>
    <row r="47" spans="1:6">
      <c r="A47" s="36"/>
      <c r="B47" s="151" t="s">
        <v>188</v>
      </c>
      <c r="C47" s="75">
        <v>30</v>
      </c>
      <c r="D47" s="75" t="s">
        <v>102</v>
      </c>
      <c r="E47" s="160"/>
      <c r="F47" s="161">
        <f t="shared" si="0"/>
        <v>0</v>
      </c>
    </row>
    <row r="48" spans="1:6">
      <c r="A48" s="36"/>
      <c r="B48" s="151"/>
      <c r="C48" s="75"/>
      <c r="D48" s="231"/>
      <c r="E48" s="160"/>
      <c r="F48" s="161">
        <f t="shared" si="0"/>
        <v>0</v>
      </c>
    </row>
    <row r="49" spans="1:6">
      <c r="A49" s="36">
        <v>4.1900000000000004</v>
      </c>
      <c r="B49" s="61" t="s">
        <v>189</v>
      </c>
      <c r="C49" s="75"/>
      <c r="D49" s="231"/>
      <c r="E49" s="160"/>
      <c r="F49" s="161">
        <f t="shared" si="0"/>
        <v>0</v>
      </c>
    </row>
    <row r="50" spans="1:6">
      <c r="A50" s="36"/>
      <c r="B50" s="151" t="s">
        <v>190</v>
      </c>
      <c r="C50" s="75">
        <v>20740</v>
      </c>
      <c r="D50" s="75" t="s">
        <v>7</v>
      </c>
      <c r="E50" s="160"/>
      <c r="F50" s="161">
        <f t="shared" si="0"/>
        <v>0</v>
      </c>
    </row>
    <row r="51" spans="1:6">
      <c r="A51" s="36"/>
      <c r="B51" s="151"/>
      <c r="C51" s="75"/>
      <c r="D51" s="75"/>
      <c r="E51" s="160"/>
      <c r="F51" s="161"/>
    </row>
    <row r="52" spans="1:6">
      <c r="A52" s="36"/>
      <c r="B52" s="151" t="s">
        <v>191</v>
      </c>
      <c r="C52" s="75">
        <v>2642.5</v>
      </c>
      <c r="D52" s="75" t="s">
        <v>7</v>
      </c>
      <c r="E52" s="160"/>
      <c r="F52" s="161">
        <f t="shared" si="0"/>
        <v>0</v>
      </c>
    </row>
    <row r="53" spans="1:6">
      <c r="A53" s="36"/>
      <c r="B53" s="61"/>
      <c r="C53" s="124"/>
      <c r="E53" s="160"/>
      <c r="F53" s="161"/>
    </row>
    <row r="54" spans="1:6">
      <c r="A54" s="36"/>
      <c r="B54" s="151" t="s">
        <v>192</v>
      </c>
      <c r="C54" s="75">
        <v>431.25</v>
      </c>
      <c r="D54" s="75" t="s">
        <v>112</v>
      </c>
      <c r="E54" s="160"/>
      <c r="F54" s="161">
        <f t="shared" si="0"/>
        <v>0</v>
      </c>
    </row>
    <row r="55" spans="1:6">
      <c r="A55" s="36"/>
      <c r="B55" s="151"/>
      <c r="C55" s="75"/>
      <c r="D55" s="231"/>
      <c r="E55" s="160"/>
      <c r="F55" s="161"/>
    </row>
    <row r="56" spans="1:6">
      <c r="A56" s="36"/>
      <c r="B56" s="151" t="s">
        <v>193</v>
      </c>
      <c r="C56" s="75">
        <v>2487</v>
      </c>
      <c r="D56" s="75" t="s">
        <v>102</v>
      </c>
      <c r="E56" s="160"/>
      <c r="F56" s="161">
        <f t="shared" si="0"/>
        <v>0</v>
      </c>
    </row>
    <row r="57" spans="1:6">
      <c r="A57" s="36"/>
      <c r="B57" s="151"/>
      <c r="C57" s="75"/>
      <c r="D57" s="75"/>
      <c r="E57" s="160"/>
      <c r="F57" s="161"/>
    </row>
    <row r="58" spans="1:6">
      <c r="A58" s="36"/>
      <c r="B58" s="151" t="s">
        <v>194</v>
      </c>
      <c r="C58" s="75">
        <v>610</v>
      </c>
      <c r="D58" s="75" t="s">
        <v>102</v>
      </c>
      <c r="E58" s="160"/>
      <c r="F58" s="161">
        <f t="shared" si="0"/>
        <v>0</v>
      </c>
    </row>
    <row r="59" spans="1:6">
      <c r="A59" s="36"/>
      <c r="B59" s="151"/>
      <c r="C59" s="75"/>
      <c r="D59" s="231"/>
      <c r="E59" s="160"/>
      <c r="F59" s="161"/>
    </row>
    <row r="60" spans="1:6">
      <c r="A60" s="43">
        <v>4.2</v>
      </c>
      <c r="B60" s="61" t="s">
        <v>185</v>
      </c>
      <c r="C60" s="124"/>
      <c r="D60" s="30"/>
      <c r="E60" s="160"/>
      <c r="F60" s="161"/>
    </row>
    <row r="61" spans="1:6">
      <c r="A61" s="43"/>
      <c r="B61" s="151" t="s">
        <v>195</v>
      </c>
      <c r="C61" s="75">
        <v>190</v>
      </c>
      <c r="D61" s="75" t="s">
        <v>102</v>
      </c>
      <c r="E61" s="160"/>
      <c r="F61" s="161">
        <f t="shared" si="0"/>
        <v>0</v>
      </c>
    </row>
    <row r="62" spans="1:6">
      <c r="A62" s="43"/>
      <c r="B62" s="151"/>
      <c r="C62" s="75"/>
      <c r="D62" s="75"/>
      <c r="E62" s="160"/>
      <c r="F62" s="161"/>
    </row>
    <row r="63" spans="1:6">
      <c r="A63" s="43"/>
      <c r="B63" s="151" t="s">
        <v>196</v>
      </c>
      <c r="C63" s="75">
        <v>2370</v>
      </c>
      <c r="D63" s="75" t="s">
        <v>102</v>
      </c>
      <c r="E63" s="160"/>
      <c r="F63" s="161">
        <f t="shared" si="0"/>
        <v>0</v>
      </c>
    </row>
    <row r="64" spans="1:6">
      <c r="A64" s="43"/>
      <c r="B64" s="61"/>
      <c r="C64" s="124"/>
      <c r="E64" s="160"/>
      <c r="F64" s="161"/>
    </row>
    <row r="65" spans="1:6">
      <c r="A65" s="43">
        <v>4.21</v>
      </c>
      <c r="B65" s="61" t="s">
        <v>186</v>
      </c>
      <c r="C65" s="251">
        <v>4000</v>
      </c>
      <c r="D65" s="30" t="s">
        <v>112</v>
      </c>
      <c r="E65" s="160"/>
      <c r="F65" s="161">
        <f t="shared" si="0"/>
        <v>0</v>
      </c>
    </row>
    <row r="66" spans="1:6" ht="14.5" thickBot="1">
      <c r="A66" s="36"/>
      <c r="B66" s="61"/>
      <c r="C66" s="124"/>
      <c r="D66" s="30"/>
      <c r="E66" s="160"/>
      <c r="F66" s="159"/>
    </row>
    <row r="67" spans="1:6" s="8" customFormat="1" ht="14.5" thickBot="1">
      <c r="A67" s="40" t="s">
        <v>50</v>
      </c>
      <c r="B67" s="38"/>
      <c r="C67" s="38"/>
      <c r="D67" s="38"/>
      <c r="E67" s="163"/>
      <c r="F67" s="163">
        <f>SUM(F8:F66)</f>
        <v>0</v>
      </c>
    </row>
    <row r="68" spans="1:6">
      <c r="E68" s="4"/>
    </row>
  </sheetData>
  <customSheetViews>
    <customSheetView guid="{BBFFB275-AF54-4D0F-974E-752B27012DB8}" showGridLines="0" fitToPage="1" printArea="1" view="pageBreakPreview" showRuler="0" topLeftCell="C12">
      <selection activeCell="I18" sqref="I18"/>
      <pageMargins left="0.39370078740157483" right="0.19685039370078741" top="0.59055118110236227" bottom="0.39370078740157483" header="0.39370078740157483" footer="0.39370078740157483"/>
      <printOptions horizontalCentered="1"/>
      <pageSetup paperSize="9" scale="79" orientation="portrait" horizontalDpi="4294967292" verticalDpi="300" r:id="rId1"/>
      <headerFooter alignWithMargins="0">
        <oddHeader>Page &amp;P of &amp;N</oddHeader>
      </headerFooter>
    </customSheetView>
    <customSheetView guid="{E391B6D0-1BD2-4D2B-A2B0-3E478E54AF90}" showGridLines="0" fitToPage="1" printArea="1" view="pageBreakPreview" showRuler="0" topLeftCell="A12">
      <selection activeCell="H54" sqref="H54"/>
      <pageMargins left="0.39370078740157483" right="0.19685039370078741" top="0.59055118110236227" bottom="0.39370078740157483" header="0.39370078740157483" footer="0.39370078740157483"/>
      <printOptions horizontalCentered="1"/>
      <pageSetup paperSize="9" scale="73" orientation="portrait" horizontalDpi="4294967292" verticalDpi="300" r:id="rId2"/>
      <headerFooter alignWithMargins="0">
        <oddHeader>Page &amp;P of &amp;N</oddHeader>
      </headerFooter>
    </customSheetView>
    <customSheetView guid="{553495FD-0F1E-4E57-B9D5-5CB7999A32D7}" showGridLines="0" fitToPage="1" printArea="1" view="pageBreakPreview" showRuler="0" topLeftCell="A36">
      <selection activeCell="E19" sqref="E19"/>
      <pageMargins left="0.39370078740157483" right="0.19685039370078741" top="0.59055118110236227" bottom="0.39370078740157483" header="0.39370078740157483" footer="0.39370078740157483"/>
      <printOptions horizontalCentered="1"/>
      <pageSetup paperSize="9" scale="85" orientation="portrait" horizontalDpi="4294967292" verticalDpi="300" r:id="rId3"/>
      <headerFooter alignWithMargins="0">
        <oddHeader>Page &amp;P of &amp;N</oddHeader>
      </headerFooter>
    </customSheetView>
    <customSheetView guid="{B3B9163C-79B3-49E7-8AD8-70A38413BD34}" showGridLines="0" fitToPage="1" printArea="1" view="pageBreakPreview" showRuler="0" topLeftCell="A6">
      <selection activeCell="I66" sqref="I66"/>
      <pageMargins left="0.39370078740157483" right="0.19685039370078741" top="0.59055118110236227" bottom="0.39370078740157483" header="0.39370078740157483" footer="0.39370078740157483"/>
      <printOptions horizontalCentered="1"/>
      <pageSetup paperSize="9" scale="75" orientation="portrait" horizontalDpi="4294967292" verticalDpi="300" r:id="rId4"/>
      <headerFooter alignWithMargins="0">
        <oddHeader>Page &amp;P of &amp;N</oddHeader>
      </headerFooter>
    </customSheetView>
  </customSheetViews>
  <mergeCells count="2">
    <mergeCell ref="A2:F2"/>
    <mergeCell ref="A3:F3"/>
  </mergeCells>
  <phoneticPr fontId="0" type="noConversion"/>
  <printOptions horizontalCentered="1"/>
  <pageMargins left="0.39370078740157483" right="0.19685039370078741" top="0.59055118110236227" bottom="0.39370078740157483" header="0.39370078740157483" footer="0.39370078740157483"/>
  <pageSetup paperSize="9" scale="75" orientation="portrait" horizontalDpi="4294967292" verticalDpi="300" r:id="rId5"/>
  <headerFooter alignWithMargins="0">
    <oddHeader>&amp;CMombasa Port - Lot 02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autoPageBreaks="0" fitToPage="1"/>
  </sheetPr>
  <dimension ref="A2:H18"/>
  <sheetViews>
    <sheetView view="pageBreakPreview" zoomScaleNormal="100" zoomScaleSheetLayoutView="100" workbookViewId="0">
      <selection activeCell="H7" sqref="H7:H12"/>
    </sheetView>
  </sheetViews>
  <sheetFormatPr defaultColWidth="11.453125" defaultRowHeight="14"/>
  <cols>
    <col min="1" max="1" width="10.6328125" style="4" customWidth="1"/>
    <col min="2" max="2" width="70.6328125" style="4" customWidth="1"/>
    <col min="3" max="4" width="10.6328125" style="4" customWidth="1"/>
    <col min="5" max="5" width="14.6328125" style="10" customWidth="1"/>
    <col min="6" max="6" width="14.6328125" style="9" customWidth="1"/>
    <col min="7" max="8" width="15.1796875" style="4" bestFit="1" customWidth="1"/>
    <col min="9" max="16384" width="11.453125" style="4"/>
  </cols>
  <sheetData>
    <row r="2" spans="1:8">
      <c r="A2" s="256" t="s">
        <v>61</v>
      </c>
      <c r="B2" s="256"/>
      <c r="C2" s="256"/>
      <c r="D2" s="256"/>
      <c r="E2" s="256"/>
      <c r="F2" s="256"/>
    </row>
    <row r="3" spans="1:8">
      <c r="A3" s="257" t="s">
        <v>114</v>
      </c>
      <c r="B3" s="257"/>
      <c r="C3" s="257"/>
      <c r="D3" s="257"/>
      <c r="E3" s="257"/>
      <c r="F3" s="257"/>
    </row>
    <row r="4" spans="1:8" ht="14.5" thickBot="1">
      <c r="A4" s="1"/>
      <c r="B4" s="1"/>
      <c r="C4" s="1"/>
      <c r="D4" s="1"/>
      <c r="E4" s="2"/>
      <c r="F4" s="3"/>
    </row>
    <row r="5" spans="1:8" ht="28.5" thickBot="1">
      <c r="A5" s="44" t="s">
        <v>34</v>
      </c>
      <c r="B5" s="70" t="s">
        <v>33</v>
      </c>
      <c r="C5" s="70" t="s">
        <v>31</v>
      </c>
      <c r="D5" s="70" t="s">
        <v>32</v>
      </c>
      <c r="E5" s="71" t="s">
        <v>56</v>
      </c>
      <c r="F5" s="69" t="s">
        <v>57</v>
      </c>
    </row>
    <row r="6" spans="1:8">
      <c r="A6" s="36"/>
      <c r="B6" s="72" t="s">
        <v>6</v>
      </c>
      <c r="C6" s="61"/>
      <c r="D6" s="63"/>
      <c r="E6" s="68"/>
      <c r="F6" s="66"/>
    </row>
    <row r="7" spans="1:8" ht="29">
      <c r="A7" s="36"/>
      <c r="B7" s="116" t="s">
        <v>115</v>
      </c>
      <c r="C7" s="61"/>
      <c r="D7" s="63"/>
      <c r="E7" s="64"/>
      <c r="F7" s="54"/>
    </row>
    <row r="8" spans="1:8">
      <c r="A8" s="36"/>
      <c r="B8" s="61"/>
      <c r="C8" s="61"/>
      <c r="D8" s="63"/>
      <c r="E8" s="64"/>
      <c r="F8" s="54"/>
    </row>
    <row r="9" spans="1:8">
      <c r="A9" s="36">
        <v>9.01</v>
      </c>
      <c r="B9" s="61" t="s">
        <v>116</v>
      </c>
      <c r="C9" s="63">
        <v>1</v>
      </c>
      <c r="D9" s="63" t="s">
        <v>53</v>
      </c>
      <c r="E9" s="165"/>
      <c r="F9" s="166">
        <f>E9*C9</f>
        <v>0</v>
      </c>
      <c r="H9" s="198"/>
    </row>
    <row r="10" spans="1:8">
      <c r="A10" s="36"/>
      <c r="B10" s="127"/>
      <c r="C10" s="63"/>
      <c r="D10" s="63"/>
      <c r="E10" s="165"/>
      <c r="F10" s="166"/>
      <c r="H10" s="198"/>
    </row>
    <row r="11" spans="1:8">
      <c r="A11" s="36">
        <v>9.02</v>
      </c>
      <c r="B11" s="127" t="s">
        <v>117</v>
      </c>
      <c r="C11" s="63">
        <v>1</v>
      </c>
      <c r="D11" s="63" t="s">
        <v>53</v>
      </c>
      <c r="E11" s="165"/>
      <c r="F11" s="166">
        <f>E11*C11</f>
        <v>0</v>
      </c>
      <c r="H11" s="198"/>
    </row>
    <row r="12" spans="1:8">
      <c r="A12" s="36"/>
      <c r="B12" s="61"/>
      <c r="C12" s="119"/>
      <c r="D12" s="63"/>
      <c r="E12" s="165"/>
      <c r="F12" s="166"/>
    </row>
    <row r="13" spans="1:8">
      <c r="A13" s="36"/>
      <c r="B13" s="65"/>
      <c r="C13" s="119"/>
      <c r="D13" s="63"/>
      <c r="E13" s="168"/>
      <c r="F13" s="166"/>
    </row>
    <row r="14" spans="1:8">
      <c r="A14" s="36"/>
      <c r="B14" s="62"/>
      <c r="C14" s="118"/>
      <c r="D14" s="63"/>
      <c r="E14" s="165"/>
      <c r="F14" s="166"/>
    </row>
    <row r="15" spans="1:8">
      <c r="A15" s="36"/>
      <c r="B15" s="62"/>
      <c r="C15" s="119"/>
      <c r="D15" s="63"/>
      <c r="E15" s="168"/>
      <c r="F15" s="166"/>
    </row>
    <row r="16" spans="1:8">
      <c r="A16" s="36"/>
      <c r="B16" s="62"/>
      <c r="C16" s="118"/>
      <c r="D16" s="63"/>
      <c r="E16" s="165"/>
      <c r="F16" s="166"/>
    </row>
    <row r="17" spans="1:7" ht="14.5" thickBot="1">
      <c r="A17" s="36"/>
      <c r="B17" s="61"/>
      <c r="C17" s="121"/>
      <c r="D17" s="63"/>
      <c r="E17" s="165"/>
      <c r="F17" s="166"/>
    </row>
    <row r="18" spans="1:7" ht="14.5" thickBot="1">
      <c r="A18" s="40" t="s">
        <v>50</v>
      </c>
      <c r="B18" s="45"/>
      <c r="C18" s="45"/>
      <c r="D18" s="92"/>
      <c r="E18" s="167"/>
      <c r="F18" s="167">
        <f>SUM(F6:F17)</f>
        <v>0</v>
      </c>
      <c r="G18" s="198"/>
    </row>
  </sheetData>
  <mergeCells count="2">
    <mergeCell ref="A2:F2"/>
    <mergeCell ref="A3:F3"/>
  </mergeCells>
  <printOptions horizontalCentered="1"/>
  <pageMargins left="0.39370078740157483" right="0.19685039370078741" top="0.59055118110236227" bottom="0.39370078740157483" header="0.39370078740157483" footer="0.39370078740157483"/>
  <pageSetup paperSize="9" scale="74" orientation="portrait" horizontalDpi="4294967292" r:id="rId1"/>
  <headerFooter alignWithMargins="0">
    <oddHeader>&amp;CMombasa Port - Lot 02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autoPageBreaks="0" fitToPage="1"/>
  </sheetPr>
  <dimension ref="A2:G16"/>
  <sheetViews>
    <sheetView view="pageBreakPreview" zoomScaleNormal="100" zoomScaleSheetLayoutView="100" workbookViewId="0">
      <selection activeCell="E7" sqref="E7"/>
    </sheetView>
  </sheetViews>
  <sheetFormatPr defaultColWidth="11.453125" defaultRowHeight="14"/>
  <cols>
    <col min="1" max="1" width="10.6328125" style="4" customWidth="1"/>
    <col min="2" max="2" width="70.6328125" style="4" customWidth="1"/>
    <col min="3" max="3" width="10.6328125" style="132" customWidth="1"/>
    <col min="4" max="4" width="10.6328125" style="4" customWidth="1"/>
    <col min="5" max="5" width="14.6328125" style="10" customWidth="1"/>
    <col min="6" max="6" width="14.6328125" style="9" customWidth="1"/>
    <col min="7" max="7" width="13.54296875" style="4" bestFit="1" customWidth="1"/>
    <col min="8" max="16384" width="11.453125" style="4"/>
  </cols>
  <sheetData>
    <row r="2" spans="1:7">
      <c r="A2" s="256" t="s">
        <v>8</v>
      </c>
      <c r="B2" s="256"/>
      <c r="C2" s="256"/>
      <c r="D2" s="256"/>
      <c r="E2" s="256"/>
      <c r="F2" s="256"/>
    </row>
    <row r="3" spans="1:7">
      <c r="A3" s="257" t="s">
        <v>29</v>
      </c>
      <c r="B3" s="257"/>
      <c r="C3" s="257"/>
      <c r="D3" s="257"/>
      <c r="E3" s="257"/>
      <c r="F3" s="257"/>
    </row>
    <row r="4" spans="1:7" ht="14.5" thickBot="1">
      <c r="B4" s="128"/>
      <c r="C4" s="129"/>
      <c r="D4" s="1"/>
      <c r="E4" s="2"/>
      <c r="F4" s="3"/>
    </row>
    <row r="5" spans="1:7" ht="28.5" thickBot="1">
      <c r="A5" s="44" t="s">
        <v>34</v>
      </c>
      <c r="B5" s="70" t="s">
        <v>33</v>
      </c>
      <c r="C5" s="70" t="s">
        <v>31</v>
      </c>
      <c r="D5" s="70" t="s">
        <v>32</v>
      </c>
      <c r="E5" s="71" t="s">
        <v>56</v>
      </c>
      <c r="F5" s="69" t="s">
        <v>57</v>
      </c>
    </row>
    <row r="6" spans="1:7">
      <c r="A6" s="36"/>
      <c r="B6" s="73"/>
      <c r="C6" s="130"/>
      <c r="D6" s="63"/>
      <c r="E6" s="122"/>
      <c r="F6" s="54"/>
    </row>
    <row r="7" spans="1:7" s="244" customFormat="1" ht="28">
      <c r="A7" s="232">
        <v>13.01</v>
      </c>
      <c r="B7" s="238" t="s">
        <v>118</v>
      </c>
      <c r="C7" s="239">
        <v>100</v>
      </c>
      <c r="D7" s="240" t="s">
        <v>35</v>
      </c>
      <c r="E7" s="241"/>
      <c r="F7" s="242">
        <f>E7*C7</f>
        <v>0</v>
      </c>
      <c r="G7" s="243"/>
    </row>
    <row r="8" spans="1:7">
      <c r="A8" s="36"/>
      <c r="B8" s="73"/>
      <c r="C8" s="130"/>
      <c r="D8" s="63"/>
      <c r="E8" s="170"/>
      <c r="F8" s="166"/>
    </row>
    <row r="9" spans="1:7" ht="29">
      <c r="A9" s="36"/>
      <c r="B9" s="116" t="s">
        <v>36</v>
      </c>
      <c r="C9" s="131"/>
      <c r="D9" s="63"/>
      <c r="E9" s="165"/>
      <c r="F9" s="166"/>
    </row>
    <row r="10" spans="1:7">
      <c r="A10" s="36"/>
      <c r="B10" s="61"/>
      <c r="C10" s="131"/>
      <c r="D10" s="63"/>
      <c r="E10" s="165"/>
      <c r="F10" s="166"/>
    </row>
    <row r="11" spans="1:7">
      <c r="A11" s="36"/>
      <c r="B11" s="61"/>
      <c r="C11" s="131"/>
      <c r="D11" s="63"/>
      <c r="E11" s="165"/>
      <c r="F11" s="166"/>
    </row>
    <row r="12" spans="1:7">
      <c r="A12" s="36"/>
      <c r="B12" s="61"/>
      <c r="C12" s="131"/>
      <c r="D12" s="63"/>
      <c r="E12" s="165"/>
      <c r="F12" s="166"/>
    </row>
    <row r="13" spans="1:7">
      <c r="A13" s="36"/>
      <c r="B13" s="61"/>
      <c r="C13" s="131"/>
      <c r="D13" s="63"/>
      <c r="E13" s="165"/>
      <c r="F13" s="166"/>
    </row>
    <row r="14" spans="1:7">
      <c r="A14" s="36"/>
      <c r="B14" s="65"/>
      <c r="C14" s="131"/>
      <c r="D14" s="63"/>
      <c r="E14" s="165"/>
      <c r="F14" s="166"/>
    </row>
    <row r="15" spans="1:7" ht="14.5" thickBot="1">
      <c r="A15" s="36"/>
      <c r="B15" s="61"/>
      <c r="C15" s="131"/>
      <c r="D15" s="63"/>
      <c r="E15" s="165"/>
      <c r="F15" s="166"/>
    </row>
    <row r="16" spans="1:7" ht="14.5" thickBot="1">
      <c r="A16" s="40" t="s">
        <v>51</v>
      </c>
      <c r="B16" s="45"/>
      <c r="C16" s="49"/>
      <c r="D16" s="92"/>
      <c r="E16" s="167"/>
      <c r="F16" s="167">
        <f>SUM(F6:F15)</f>
        <v>0</v>
      </c>
      <c r="G16" s="198"/>
    </row>
  </sheetData>
  <customSheetViews>
    <customSheetView guid="{BBFFB275-AF54-4D0F-974E-752B27012DB8}" showGridLines="0" fitToPage="1" printArea="1" view="pageBreakPreview" showRuler="0" topLeftCell="B20">
      <selection activeCell="E1" sqref="E1:E65536"/>
      <pageMargins left="0.39370078740157483" right="0.19685039370078741" top="0.59055118110236227" bottom="0.39370078740157483" header="0.39370078740157483" footer="0.39370078740157483"/>
      <printOptions horizontalCentered="1"/>
      <pageSetup paperSize="9" scale="80" orientation="portrait" horizontalDpi="4294967292" verticalDpi="300" r:id="rId1"/>
      <headerFooter alignWithMargins="0">
        <oddHeader>Page &amp;P of &amp;N</oddHeader>
      </headerFooter>
    </customSheetView>
    <customSheetView guid="{E391B6D0-1BD2-4D2B-A2B0-3E478E54AF90}" showGridLines="0" fitToPage="1" printArea="1" view="pageBreakPreview" showRuler="0" topLeftCell="A47">
      <selection activeCell="H54" sqref="H54"/>
      <pageMargins left="0.39370078740157483" right="0.19685039370078741" top="0.59055118110236227" bottom="0.39370078740157483" header="0.39370078740157483" footer="0.39370078740157483"/>
      <printOptions horizontalCentered="1"/>
      <pageSetup paperSize="9" scale="75" orientation="portrait" horizontalDpi="4294967292" verticalDpi="300" r:id="rId2"/>
      <headerFooter alignWithMargins="0">
        <oddHeader>Page &amp;P of &amp;N</oddHeader>
      </headerFooter>
    </customSheetView>
    <customSheetView guid="{553495FD-0F1E-4E57-B9D5-5CB7999A32D7}" showGridLines="0" fitToPage="1" view="pageBreakPreview" showRuler="0" topLeftCell="A34">
      <selection activeCell="I16" sqref="I16"/>
      <pageMargins left="0.39370078740157483" right="0.19685039370078741" top="0.59055118110236227" bottom="0.39370078740157483" header="0.39370078740157483" footer="0.39370078740157483"/>
      <printOptions horizontalCentered="1"/>
      <pageSetup paperSize="9" scale="85" orientation="portrait" horizontalDpi="4294967292" verticalDpi="300" r:id="rId3"/>
      <headerFooter alignWithMargins="0">
        <oddHeader>Page &amp;P of &amp;N</oddHeader>
      </headerFooter>
    </customSheetView>
    <customSheetView guid="{B3B9163C-79B3-49E7-8AD8-70A38413BD34}" showGridLines="0" fitToPage="1" printArea="1" view="pageBreakPreview" showRuler="0" topLeftCell="A11">
      <selection activeCell="B27" sqref="B27"/>
      <pageMargins left="0.39370078740157483" right="0.19685039370078741" top="0.59055118110236227" bottom="0.39370078740157483" header="0.39370078740157483" footer="0.39370078740157483"/>
      <printOptions horizontalCentered="1"/>
      <pageSetup paperSize="9" scale="74" orientation="portrait" horizontalDpi="4294967292" verticalDpi="300" r:id="rId4"/>
      <headerFooter alignWithMargins="0">
        <oddHeader>Page &amp;P of &amp;N</oddHeader>
      </headerFooter>
    </customSheetView>
  </customSheetViews>
  <mergeCells count="2">
    <mergeCell ref="A3:F3"/>
    <mergeCell ref="A2:F2"/>
  </mergeCells>
  <phoneticPr fontId="0" type="noConversion"/>
  <printOptions horizontalCentered="1"/>
  <pageMargins left="0.39370078740157483" right="0.19685039370078741" top="0.59055118110236227" bottom="0.39370078740157483" header="0.39370078740157483" footer="0.39370078740157483"/>
  <pageSetup paperSize="9" scale="74" orientation="portrait" horizontalDpi="4294967292" verticalDpi="300" r:id="rId5"/>
  <headerFooter alignWithMargins="0">
    <oddHeader>&amp;CMombasa Port - Lot 02</oddHead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2:G33"/>
  <sheetViews>
    <sheetView view="pageBreakPreview" topLeftCell="A14" zoomScaleNormal="100" zoomScaleSheetLayoutView="100" workbookViewId="0">
      <selection activeCell="G9" sqref="G9:I13"/>
    </sheetView>
  </sheetViews>
  <sheetFormatPr defaultColWidth="11.453125" defaultRowHeight="14"/>
  <cols>
    <col min="1" max="1" width="10.6328125" style="4" customWidth="1"/>
    <col min="2" max="2" width="70.6328125" style="4" customWidth="1"/>
    <col min="3" max="4" width="10.6328125" style="4" customWidth="1"/>
    <col min="5" max="6" width="14.6328125" style="10" customWidth="1"/>
    <col min="7" max="7" width="16.36328125" style="4" bestFit="1" customWidth="1"/>
    <col min="8" max="16384" width="11.453125" style="4"/>
  </cols>
  <sheetData>
    <row r="2" spans="1:7">
      <c r="A2" s="256" t="s">
        <v>38</v>
      </c>
      <c r="B2" s="256"/>
      <c r="C2" s="256"/>
      <c r="D2" s="256"/>
      <c r="E2" s="256"/>
      <c r="F2" s="256"/>
    </row>
    <row r="3" spans="1:7">
      <c r="A3" s="257" t="s">
        <v>41</v>
      </c>
      <c r="B3" s="257"/>
      <c r="C3" s="257"/>
      <c r="D3" s="257"/>
      <c r="E3" s="257"/>
      <c r="F3" s="257"/>
    </row>
    <row r="4" spans="1:7" ht="14.5" thickBot="1">
      <c r="A4" s="1"/>
      <c r="B4" s="1"/>
      <c r="C4" s="1"/>
      <c r="D4" s="1"/>
      <c r="E4" s="2"/>
      <c r="F4" s="2"/>
    </row>
    <row r="5" spans="1:7" ht="28.5" thickBot="1">
      <c r="A5" s="33" t="s">
        <v>34</v>
      </c>
      <c r="B5" s="34" t="s">
        <v>33</v>
      </c>
      <c r="C5" s="34" t="s">
        <v>31</v>
      </c>
      <c r="D5" s="34" t="s">
        <v>32</v>
      </c>
      <c r="E5" s="35" t="s">
        <v>56</v>
      </c>
      <c r="F5" s="57" t="s">
        <v>57</v>
      </c>
    </row>
    <row r="6" spans="1:7">
      <c r="A6" s="50"/>
      <c r="B6" s="60"/>
      <c r="C6" s="60"/>
      <c r="D6" s="78"/>
      <c r="E6" s="80"/>
      <c r="F6" s="79"/>
    </row>
    <row r="7" spans="1:7">
      <c r="A7" s="36"/>
      <c r="B7" s="72" t="s">
        <v>39</v>
      </c>
      <c r="C7" s="61"/>
      <c r="D7" s="63"/>
      <c r="E7" s="64"/>
      <c r="F7" s="54"/>
    </row>
    <row r="8" spans="1:7">
      <c r="A8" s="36"/>
      <c r="B8" s="61"/>
      <c r="C8" s="84"/>
      <c r="D8" s="82"/>
      <c r="E8" s="83"/>
      <c r="F8" s="54"/>
    </row>
    <row r="9" spans="1:7" ht="28">
      <c r="A9" s="36">
        <v>17.010000000000002</v>
      </c>
      <c r="B9" s="65" t="s">
        <v>119</v>
      </c>
      <c r="C9" s="191"/>
      <c r="D9" s="189" t="s">
        <v>7</v>
      </c>
      <c r="E9" s="173"/>
      <c r="F9" s="166">
        <f>E9*C9</f>
        <v>0</v>
      </c>
    </row>
    <row r="10" spans="1:7">
      <c r="A10" s="36"/>
      <c r="B10" s="61"/>
      <c r="C10" s="191"/>
      <c r="D10" s="189"/>
      <c r="E10" s="173"/>
      <c r="F10" s="54"/>
    </row>
    <row r="11" spans="1:7">
      <c r="A11" s="36">
        <v>17.02</v>
      </c>
      <c r="B11" s="61" t="s">
        <v>159</v>
      </c>
      <c r="C11" s="191">
        <v>258</v>
      </c>
      <c r="D11" s="189" t="s">
        <v>183</v>
      </c>
      <c r="E11" s="173"/>
      <c r="F11" s="166">
        <f>E11*C11</f>
        <v>0</v>
      </c>
      <c r="G11" s="198"/>
    </row>
    <row r="12" spans="1:7">
      <c r="A12" s="36"/>
      <c r="B12" s="61"/>
      <c r="C12" s="191"/>
      <c r="D12" s="189"/>
      <c r="E12" s="173"/>
      <c r="F12" s="166"/>
    </row>
    <row r="13" spans="1:7">
      <c r="A13" s="36">
        <v>17.03</v>
      </c>
      <c r="B13" s="61" t="s">
        <v>120</v>
      </c>
      <c r="C13" s="191"/>
      <c r="D13" s="189" t="s">
        <v>7</v>
      </c>
      <c r="E13" s="173"/>
      <c r="F13" s="166">
        <f>E13*C13</f>
        <v>0</v>
      </c>
    </row>
    <row r="14" spans="1:7">
      <c r="A14" s="36"/>
      <c r="B14" s="61"/>
      <c r="C14" s="191"/>
      <c r="D14" s="189"/>
      <c r="E14" s="173"/>
      <c r="F14" s="54"/>
    </row>
    <row r="15" spans="1:7">
      <c r="A15" s="36">
        <v>17.04</v>
      </c>
      <c r="B15" s="61" t="s">
        <v>121</v>
      </c>
      <c r="C15" s="191"/>
      <c r="D15" s="189" t="s">
        <v>7</v>
      </c>
      <c r="E15" s="173"/>
      <c r="F15" s="166">
        <f>E15*C15</f>
        <v>0</v>
      </c>
    </row>
    <row r="16" spans="1:7">
      <c r="A16" s="36"/>
      <c r="B16" s="61"/>
      <c r="C16" s="191"/>
      <c r="D16" s="189"/>
      <c r="E16" s="173"/>
      <c r="F16" s="166"/>
    </row>
    <row r="17" spans="1:6">
      <c r="A17" s="36">
        <v>17.05</v>
      </c>
      <c r="B17" s="65" t="s">
        <v>122</v>
      </c>
      <c r="C17" s="191"/>
      <c r="D17" s="189" t="s">
        <v>112</v>
      </c>
      <c r="E17" s="173"/>
      <c r="F17" s="166">
        <f>E17*C17</f>
        <v>0</v>
      </c>
    </row>
    <row r="18" spans="1:6">
      <c r="A18" s="36"/>
      <c r="B18" s="61"/>
      <c r="C18" s="191"/>
      <c r="D18" s="189"/>
      <c r="E18" s="173"/>
      <c r="F18" s="54"/>
    </row>
    <row r="19" spans="1:6">
      <c r="A19" s="36">
        <v>17.059999999999999</v>
      </c>
      <c r="B19" s="61" t="s">
        <v>123</v>
      </c>
      <c r="C19" s="191"/>
      <c r="D19" s="189" t="s">
        <v>112</v>
      </c>
      <c r="E19" s="173"/>
      <c r="F19" s="166">
        <f>E19*C19</f>
        <v>0</v>
      </c>
    </row>
    <row r="20" spans="1:6">
      <c r="A20" s="36"/>
      <c r="B20" s="61"/>
      <c r="C20" s="191"/>
      <c r="D20" s="189"/>
      <c r="E20" s="173"/>
      <c r="F20" s="166"/>
    </row>
    <row r="21" spans="1:6">
      <c r="A21" s="36">
        <v>17.07</v>
      </c>
      <c r="B21" s="61" t="s">
        <v>163</v>
      </c>
      <c r="C21" s="191"/>
      <c r="D21" s="189" t="s">
        <v>7</v>
      </c>
      <c r="E21" s="173"/>
      <c r="F21" s="166">
        <f>E21*C21</f>
        <v>0</v>
      </c>
    </row>
    <row r="22" spans="1:6">
      <c r="A22" s="36"/>
      <c r="B22" s="61"/>
      <c r="C22" s="191"/>
      <c r="D22" s="189"/>
      <c r="E22" s="173"/>
      <c r="F22" s="54"/>
    </row>
    <row r="23" spans="1:6">
      <c r="A23" s="36">
        <v>17.079999999999998</v>
      </c>
      <c r="B23" s="61" t="s">
        <v>166</v>
      </c>
      <c r="C23" s="191"/>
      <c r="D23" s="189" t="s">
        <v>7</v>
      </c>
      <c r="E23" s="173"/>
      <c r="F23" s="166">
        <f>E23*C23</f>
        <v>0</v>
      </c>
    </row>
    <row r="24" spans="1:6">
      <c r="A24" s="36"/>
      <c r="B24" s="85"/>
      <c r="C24" s="124"/>
      <c r="D24" s="190"/>
      <c r="E24" s="165"/>
      <c r="F24" s="166"/>
    </row>
    <row r="25" spans="1:6" ht="28">
      <c r="A25" s="36">
        <v>17.09</v>
      </c>
      <c r="B25" s="65" t="s">
        <v>165</v>
      </c>
      <c r="C25" s="124"/>
      <c r="D25" s="124" t="s">
        <v>112</v>
      </c>
      <c r="E25" s="165"/>
      <c r="F25" s="166">
        <f>E25*C25</f>
        <v>0</v>
      </c>
    </row>
    <row r="26" spans="1:6">
      <c r="A26" s="36"/>
      <c r="B26" s="61"/>
      <c r="C26" s="124"/>
      <c r="D26" s="124"/>
      <c r="E26" s="165"/>
      <c r="F26" s="54"/>
    </row>
    <row r="27" spans="1:6" ht="28">
      <c r="A27" s="156" t="s">
        <v>158</v>
      </c>
      <c r="B27" s="65" t="s">
        <v>161</v>
      </c>
      <c r="C27" s="124"/>
      <c r="D27" s="124" t="s">
        <v>7</v>
      </c>
      <c r="E27" s="165"/>
      <c r="F27" s="166">
        <f>E27*C27</f>
        <v>0</v>
      </c>
    </row>
    <row r="28" spans="1:6">
      <c r="A28" s="36"/>
      <c r="B28" s="61"/>
      <c r="C28" s="124"/>
      <c r="D28" s="124"/>
      <c r="E28" s="165"/>
      <c r="F28" s="166"/>
    </row>
    <row r="29" spans="1:6" ht="28">
      <c r="A29" s="186">
        <v>17.11</v>
      </c>
      <c r="B29" s="65" t="s">
        <v>164</v>
      </c>
      <c r="C29" s="124"/>
      <c r="D29" s="124" t="s">
        <v>112</v>
      </c>
      <c r="E29" s="187"/>
      <c r="F29" s="188">
        <f>E29*C29</f>
        <v>0</v>
      </c>
    </row>
    <row r="30" spans="1:6">
      <c r="A30" s="36"/>
      <c r="B30" s="61"/>
      <c r="C30" s="124"/>
      <c r="D30" s="124"/>
      <c r="E30" s="165"/>
      <c r="F30" s="166"/>
    </row>
    <row r="31" spans="1:6">
      <c r="A31" s="36"/>
      <c r="B31" s="61"/>
      <c r="C31" s="124"/>
      <c r="D31" s="124"/>
      <c r="E31" s="165"/>
      <c r="F31" s="166"/>
    </row>
    <row r="32" spans="1:6" ht="14.5" thickBot="1">
      <c r="A32" s="36"/>
      <c r="B32" s="61"/>
      <c r="C32" s="124"/>
      <c r="D32" s="124"/>
      <c r="E32" s="165"/>
      <c r="F32" s="166"/>
    </row>
    <row r="33" spans="1:7" ht="14.5" thickBot="1">
      <c r="A33" s="40" t="s">
        <v>51</v>
      </c>
      <c r="B33" s="45"/>
      <c r="C33" s="45"/>
      <c r="D33" s="45"/>
      <c r="E33" s="174"/>
      <c r="F33" s="175">
        <f>SUM(F8:F32)</f>
        <v>0</v>
      </c>
      <c r="G33" s="198"/>
    </row>
  </sheetData>
  <mergeCells count="2">
    <mergeCell ref="A2:F2"/>
    <mergeCell ref="A3:F3"/>
  </mergeCells>
  <phoneticPr fontId="0" type="noConversion"/>
  <printOptions horizontalCentered="1"/>
  <pageMargins left="0.39370078740157483" right="0.19685039370078741" top="0.59055118110236227" bottom="0.39370078740157483" header="0.39370078740157483" footer="0.39370078740157483"/>
  <pageSetup paperSize="9" scale="74" orientation="portrait" horizontalDpi="4294967292" verticalDpi="300" r:id="rId1"/>
  <headerFooter alignWithMargins="0">
    <oddHeader>&amp;CMombasa Port - Lot 02</oddHead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autoPageBreaks="0" fitToPage="1"/>
  </sheetPr>
  <dimension ref="A2:N107"/>
  <sheetViews>
    <sheetView view="pageBreakPreview" topLeftCell="B86" zoomScaleNormal="100" zoomScaleSheetLayoutView="100" workbookViewId="0">
      <selection activeCell="G35" sqref="G35"/>
    </sheetView>
  </sheetViews>
  <sheetFormatPr defaultColWidth="11.453125" defaultRowHeight="14"/>
  <cols>
    <col min="1" max="1" width="10.6328125" style="4" customWidth="1"/>
    <col min="2" max="2" width="70.6328125" style="4" customWidth="1"/>
    <col min="3" max="4" width="10.6328125" style="4" customWidth="1"/>
    <col min="5" max="5" width="14.6328125" style="10" customWidth="1"/>
    <col min="6" max="6" width="15.453125" style="10" bestFit="1" customWidth="1"/>
    <col min="7" max="8" width="12.36328125" style="4" bestFit="1" customWidth="1"/>
    <col min="9" max="9" width="15.1796875" style="4" bestFit="1" customWidth="1"/>
    <col min="10" max="16384" width="11.453125" style="4"/>
  </cols>
  <sheetData>
    <row r="2" spans="1:14">
      <c r="A2" s="256" t="s">
        <v>9</v>
      </c>
      <c r="B2" s="256"/>
      <c r="C2" s="256"/>
      <c r="D2" s="256"/>
      <c r="E2" s="256"/>
      <c r="F2" s="256"/>
    </row>
    <row r="3" spans="1:14">
      <c r="A3" s="257" t="s">
        <v>10</v>
      </c>
      <c r="B3" s="257"/>
      <c r="C3" s="257"/>
      <c r="D3" s="257"/>
      <c r="E3" s="257"/>
      <c r="F3" s="257"/>
    </row>
    <row r="4" spans="1:14" ht="14.5" thickBot="1">
      <c r="A4" s="1"/>
      <c r="B4" s="1"/>
      <c r="C4" s="1"/>
      <c r="D4" s="1"/>
      <c r="E4" s="2"/>
      <c r="F4" s="2"/>
    </row>
    <row r="5" spans="1:14" ht="28.5" thickBot="1">
      <c r="A5" s="33" t="s">
        <v>34</v>
      </c>
      <c r="B5" s="34" t="s">
        <v>33</v>
      </c>
      <c r="C5" s="34" t="s">
        <v>31</v>
      </c>
      <c r="D5" s="34" t="s">
        <v>32</v>
      </c>
      <c r="E5" s="35" t="s">
        <v>56</v>
      </c>
      <c r="F5" s="57" t="s">
        <v>57</v>
      </c>
    </row>
    <row r="6" spans="1:14">
      <c r="A6" s="47"/>
      <c r="B6" s="60"/>
      <c r="C6" s="60"/>
      <c r="D6" s="78"/>
      <c r="E6" s="80"/>
      <c r="F6" s="79"/>
    </row>
    <row r="7" spans="1:14" s="31" customFormat="1">
      <c r="A7" s="42"/>
      <c r="B7" s="74" t="s">
        <v>77</v>
      </c>
      <c r="C7" s="77"/>
      <c r="D7" s="75"/>
      <c r="E7" s="87"/>
      <c r="F7" s="86"/>
    </row>
    <row r="8" spans="1:14" s="31" customFormat="1">
      <c r="A8" s="42"/>
      <c r="B8" s="77"/>
      <c r="C8" s="75"/>
      <c r="D8" s="75"/>
      <c r="E8" s="110"/>
      <c r="F8" s="86"/>
      <c r="N8" s="75"/>
    </row>
    <row r="9" spans="1:14">
      <c r="A9" s="42">
        <v>20.010000000000002</v>
      </c>
      <c r="B9" s="151" t="s">
        <v>197</v>
      </c>
      <c r="C9" s="75">
        <v>20740</v>
      </c>
      <c r="D9" s="75" t="s">
        <v>7</v>
      </c>
      <c r="E9" s="165"/>
      <c r="F9" s="166">
        <f>E9*C9</f>
        <v>0</v>
      </c>
      <c r="G9" s="198">
        <f>E9*130</f>
        <v>0</v>
      </c>
      <c r="I9" s="198"/>
      <c r="N9" s="75"/>
    </row>
    <row r="10" spans="1:14" s="31" customFormat="1">
      <c r="A10" s="42"/>
      <c r="B10" s="151"/>
      <c r="C10" s="75"/>
      <c r="D10" s="75"/>
      <c r="E10" s="169"/>
      <c r="F10" s="176"/>
      <c r="N10" s="75"/>
    </row>
    <row r="11" spans="1:14" s="31" customFormat="1">
      <c r="A11" s="42">
        <v>20.02</v>
      </c>
      <c r="B11" s="151" t="s">
        <v>198</v>
      </c>
      <c r="C11" s="75">
        <v>2642.5</v>
      </c>
      <c r="D11" s="75" t="s">
        <v>7</v>
      </c>
      <c r="E11" s="165"/>
      <c r="F11" s="176">
        <f>E11*C11</f>
        <v>0</v>
      </c>
      <c r="N11" s="88"/>
    </row>
    <row r="12" spans="1:14" s="31" customFormat="1">
      <c r="A12" s="51"/>
      <c r="B12" s="151"/>
      <c r="C12" s="88"/>
      <c r="D12" s="88"/>
      <c r="E12" s="177"/>
      <c r="F12" s="176"/>
      <c r="N12" s="75"/>
    </row>
    <row r="13" spans="1:14">
      <c r="A13" s="42">
        <v>20.03</v>
      </c>
      <c r="B13" s="151" t="s">
        <v>150</v>
      </c>
      <c r="C13" s="75"/>
      <c r="D13" s="75" t="s">
        <v>7</v>
      </c>
      <c r="E13" s="169"/>
      <c r="F13" s="166">
        <f>E13*C13</f>
        <v>0</v>
      </c>
      <c r="N13" s="89"/>
    </row>
    <row r="14" spans="1:14">
      <c r="A14" s="42"/>
      <c r="B14" s="151"/>
      <c r="C14" s="89"/>
      <c r="D14" s="75"/>
      <c r="E14" s="165"/>
      <c r="F14" s="176"/>
      <c r="N14" s="75"/>
    </row>
    <row r="15" spans="1:14">
      <c r="A15" s="42">
        <v>20.04</v>
      </c>
      <c r="B15" s="151" t="s">
        <v>151</v>
      </c>
      <c r="C15" s="75"/>
      <c r="D15" s="75" t="s">
        <v>7</v>
      </c>
      <c r="E15" s="169"/>
      <c r="F15" s="176">
        <f>E15*C15</f>
        <v>0</v>
      </c>
      <c r="N15" s="75"/>
    </row>
    <row r="16" spans="1:14">
      <c r="A16" s="51"/>
      <c r="B16" s="151"/>
      <c r="C16" s="75"/>
      <c r="D16" s="75"/>
      <c r="E16" s="165"/>
      <c r="F16" s="176"/>
      <c r="N16" s="75"/>
    </row>
    <row r="17" spans="1:14">
      <c r="A17" s="42">
        <v>20.05</v>
      </c>
      <c r="B17" s="151" t="s">
        <v>152</v>
      </c>
      <c r="C17" s="75"/>
      <c r="D17" s="75" t="s">
        <v>7</v>
      </c>
      <c r="E17" s="169"/>
      <c r="F17" s="166">
        <f>E17*C17</f>
        <v>0</v>
      </c>
      <c r="N17" s="75"/>
    </row>
    <row r="18" spans="1:14">
      <c r="A18" s="42"/>
      <c r="B18" s="151"/>
      <c r="C18" s="75"/>
      <c r="D18" s="75"/>
      <c r="E18" s="165"/>
      <c r="F18" s="176"/>
      <c r="N18" s="75"/>
    </row>
    <row r="19" spans="1:14">
      <c r="A19" s="42">
        <v>20.059999999999999</v>
      </c>
      <c r="B19" s="151" t="s">
        <v>153</v>
      </c>
      <c r="C19" s="75"/>
      <c r="D19" s="75" t="s">
        <v>7</v>
      </c>
      <c r="E19" s="169"/>
      <c r="F19" s="176">
        <f>E19*C19</f>
        <v>0</v>
      </c>
      <c r="N19" s="75"/>
    </row>
    <row r="20" spans="1:14">
      <c r="A20" s="51"/>
      <c r="B20" s="151"/>
      <c r="C20" s="75"/>
      <c r="D20" s="75"/>
      <c r="E20" s="165"/>
      <c r="F20" s="176"/>
      <c r="N20" s="75"/>
    </row>
    <row r="21" spans="1:14">
      <c r="A21" s="42">
        <v>20.07</v>
      </c>
      <c r="B21" s="151" t="s">
        <v>154</v>
      </c>
      <c r="C21" s="75"/>
      <c r="D21" s="75" t="s">
        <v>7</v>
      </c>
      <c r="E21" s="169"/>
      <c r="F21" s="166">
        <f>E21*C21</f>
        <v>0</v>
      </c>
      <c r="N21" s="75"/>
    </row>
    <row r="22" spans="1:14">
      <c r="A22" s="42"/>
      <c r="B22" s="151"/>
      <c r="C22" s="75"/>
      <c r="D22" s="75"/>
      <c r="E22" s="165"/>
      <c r="F22" s="176"/>
      <c r="N22" s="75"/>
    </row>
    <row r="23" spans="1:14">
      <c r="A23" s="42">
        <v>20.079999999999998</v>
      </c>
      <c r="B23" s="151" t="s">
        <v>155</v>
      </c>
      <c r="C23" s="75"/>
      <c r="D23" s="75" t="s">
        <v>7</v>
      </c>
      <c r="E23" s="169"/>
      <c r="F23" s="176">
        <f>E23*C23</f>
        <v>0</v>
      </c>
      <c r="N23" s="75"/>
    </row>
    <row r="24" spans="1:14">
      <c r="A24" s="51"/>
      <c r="B24" s="151"/>
      <c r="C24" s="75"/>
      <c r="D24" s="75"/>
      <c r="E24" s="165"/>
      <c r="F24" s="176"/>
      <c r="N24" s="75"/>
    </row>
    <row r="25" spans="1:14">
      <c r="A25" s="42">
        <v>20.09</v>
      </c>
      <c r="B25" s="151" t="s">
        <v>199</v>
      </c>
      <c r="C25" s="75">
        <v>431.25</v>
      </c>
      <c r="D25" s="75" t="s">
        <v>112</v>
      </c>
      <c r="E25" s="165"/>
      <c r="F25" s="176">
        <f>E25*C25</f>
        <v>0</v>
      </c>
      <c r="H25" s="198"/>
      <c r="N25" s="75"/>
    </row>
    <row r="26" spans="1:14">
      <c r="A26" s="42"/>
      <c r="B26" s="151"/>
      <c r="C26" s="75"/>
      <c r="D26" s="75"/>
      <c r="E26" s="165"/>
      <c r="F26" s="176"/>
      <c r="N26" s="75"/>
    </row>
    <row r="27" spans="1:14">
      <c r="A27" s="46">
        <v>20.100000000000001</v>
      </c>
      <c r="B27" s="151" t="s">
        <v>78</v>
      </c>
      <c r="C27" s="75"/>
      <c r="D27" s="75" t="s">
        <v>112</v>
      </c>
      <c r="E27" s="169"/>
      <c r="F27" s="166">
        <f>E27*C27</f>
        <v>0</v>
      </c>
      <c r="N27" s="75"/>
    </row>
    <row r="28" spans="1:14">
      <c r="A28" s="51"/>
      <c r="B28" s="151"/>
      <c r="C28" s="75"/>
      <c r="D28" s="75"/>
      <c r="E28" s="165"/>
      <c r="F28" s="176"/>
      <c r="N28" s="75"/>
    </row>
    <row r="29" spans="1:14">
      <c r="A29" s="42">
        <v>20.11</v>
      </c>
      <c r="B29" s="151" t="s">
        <v>200</v>
      </c>
      <c r="C29" s="75">
        <v>59</v>
      </c>
      <c r="D29" s="75" t="s">
        <v>102</v>
      </c>
      <c r="E29" s="165"/>
      <c r="F29" s="176">
        <f>E29*C29</f>
        <v>0</v>
      </c>
      <c r="G29" s="198"/>
      <c r="N29" s="75"/>
    </row>
    <row r="30" spans="1:14">
      <c r="A30" s="42"/>
      <c r="B30" s="151"/>
      <c r="C30" s="75"/>
      <c r="D30" s="75"/>
      <c r="E30" s="165"/>
      <c r="F30" s="176"/>
      <c r="N30" s="75"/>
    </row>
    <row r="31" spans="1:14">
      <c r="A31" s="42">
        <v>20.12</v>
      </c>
      <c r="B31" s="151" t="s">
        <v>201</v>
      </c>
      <c r="C31" s="75">
        <v>30</v>
      </c>
      <c r="D31" s="75" t="s">
        <v>102</v>
      </c>
      <c r="E31" s="165"/>
      <c r="F31" s="166">
        <f>E31*C31</f>
        <v>0</v>
      </c>
      <c r="N31" s="75"/>
    </row>
    <row r="32" spans="1:14">
      <c r="A32" s="51"/>
      <c r="B32" s="151"/>
      <c r="C32" s="75"/>
      <c r="D32" s="75"/>
      <c r="E32" s="165"/>
      <c r="F32" s="176"/>
      <c r="N32" s="75"/>
    </row>
    <row r="33" spans="1:14">
      <c r="A33" s="42">
        <v>20.13</v>
      </c>
      <c r="B33" s="151" t="s">
        <v>142</v>
      </c>
      <c r="C33" s="75"/>
      <c r="D33" s="75" t="s">
        <v>102</v>
      </c>
      <c r="E33" s="165"/>
      <c r="F33" s="176">
        <f>E33*C33</f>
        <v>0</v>
      </c>
      <c r="N33" s="75"/>
    </row>
    <row r="34" spans="1:14">
      <c r="A34" s="42"/>
      <c r="B34" s="151"/>
      <c r="C34" s="75"/>
      <c r="D34" s="75"/>
      <c r="E34" s="165"/>
      <c r="F34" s="176"/>
      <c r="N34" s="75"/>
    </row>
    <row r="35" spans="1:14">
      <c r="A35" s="42">
        <v>20.14</v>
      </c>
      <c r="B35" s="151" t="s">
        <v>202</v>
      </c>
      <c r="C35" s="75">
        <v>2487</v>
      </c>
      <c r="D35" s="75" t="s">
        <v>102</v>
      </c>
      <c r="E35" s="165"/>
      <c r="F35" s="166">
        <f>E35*C35</f>
        <v>0</v>
      </c>
      <c r="G35" s="198"/>
      <c r="I35" s="198"/>
      <c r="N35" s="75"/>
    </row>
    <row r="36" spans="1:14">
      <c r="A36" s="51"/>
      <c r="B36" s="151"/>
      <c r="C36" s="75"/>
      <c r="D36" s="75"/>
      <c r="E36" s="165"/>
      <c r="F36" s="176"/>
      <c r="N36" s="75"/>
    </row>
    <row r="37" spans="1:14">
      <c r="A37" s="42">
        <v>20.149999999999999</v>
      </c>
      <c r="B37" s="151" t="s">
        <v>203</v>
      </c>
      <c r="C37" s="75">
        <v>610</v>
      </c>
      <c r="D37" s="75" t="s">
        <v>102</v>
      </c>
      <c r="E37" s="165"/>
      <c r="F37" s="176">
        <f>E37*C37</f>
        <v>0</v>
      </c>
      <c r="N37" s="75"/>
    </row>
    <row r="38" spans="1:14">
      <c r="A38" s="42"/>
      <c r="B38" s="151"/>
      <c r="C38" s="75"/>
      <c r="D38" s="75"/>
      <c r="E38" s="165"/>
      <c r="F38" s="176"/>
      <c r="N38" s="75"/>
    </row>
    <row r="39" spans="1:14">
      <c r="A39" s="42">
        <v>20.16</v>
      </c>
      <c r="B39" s="151" t="s">
        <v>204</v>
      </c>
      <c r="C39" s="75">
        <v>190</v>
      </c>
      <c r="D39" s="75" t="s">
        <v>102</v>
      </c>
      <c r="E39" s="165"/>
      <c r="F39" s="166">
        <f>E39*C39</f>
        <v>0</v>
      </c>
      <c r="N39" s="75"/>
    </row>
    <row r="40" spans="1:14">
      <c r="A40" s="51"/>
      <c r="B40" s="151"/>
      <c r="C40" s="75"/>
      <c r="D40" s="75"/>
      <c r="E40" s="165"/>
      <c r="F40" s="176"/>
      <c r="N40" s="75"/>
    </row>
    <row r="41" spans="1:14">
      <c r="A41" s="42">
        <v>20.170000000000002</v>
      </c>
      <c r="B41" s="151" t="s">
        <v>205</v>
      </c>
      <c r="C41" s="75">
        <v>2370</v>
      </c>
      <c r="D41" s="75" t="s">
        <v>102</v>
      </c>
      <c r="E41" s="165"/>
      <c r="F41" s="176">
        <f>E41*C41</f>
        <v>0</v>
      </c>
      <c r="G41" s="198"/>
      <c r="I41" s="198"/>
      <c r="N41" s="75"/>
    </row>
    <row r="42" spans="1:14">
      <c r="A42" s="42"/>
      <c r="B42" s="151"/>
      <c r="C42" s="75"/>
      <c r="D42" s="75"/>
      <c r="E42" s="165"/>
      <c r="F42" s="176"/>
      <c r="N42" s="75"/>
    </row>
    <row r="43" spans="1:14">
      <c r="A43" s="42">
        <v>20.18</v>
      </c>
      <c r="B43" s="151" t="s">
        <v>79</v>
      </c>
      <c r="C43" s="75"/>
      <c r="D43" s="75" t="s">
        <v>7</v>
      </c>
      <c r="E43" s="165"/>
      <c r="F43" s="166">
        <f>E43*C43</f>
        <v>0</v>
      </c>
      <c r="N43" s="75"/>
    </row>
    <row r="44" spans="1:14">
      <c r="A44" s="51"/>
      <c r="B44" s="151"/>
      <c r="C44" s="75"/>
      <c r="D44" s="75"/>
      <c r="E44" s="165"/>
      <c r="F44" s="176"/>
      <c r="N44" s="75"/>
    </row>
    <row r="45" spans="1:14">
      <c r="A45" s="42"/>
      <c r="B45" s="152" t="s">
        <v>80</v>
      </c>
      <c r="C45" s="75"/>
      <c r="D45" s="75"/>
      <c r="E45" s="165"/>
      <c r="F45" s="176"/>
      <c r="N45" s="75"/>
    </row>
    <row r="46" spans="1:14">
      <c r="A46" s="42"/>
      <c r="B46" s="151"/>
      <c r="C46" s="75"/>
      <c r="D46" s="75"/>
      <c r="E46" s="165"/>
      <c r="F46" s="176"/>
      <c r="N46" s="75"/>
    </row>
    <row r="47" spans="1:14">
      <c r="A47" s="42">
        <v>20.190000000000001</v>
      </c>
      <c r="B47" s="151" t="s">
        <v>81</v>
      </c>
      <c r="C47" s="75">
        <v>50</v>
      </c>
      <c r="D47" s="75" t="s">
        <v>102</v>
      </c>
      <c r="E47" s="165"/>
      <c r="F47" s="166">
        <f>E47*C47</f>
        <v>0</v>
      </c>
      <c r="G47" s="198"/>
      <c r="H47" s="198"/>
      <c r="N47" s="75"/>
    </row>
    <row r="48" spans="1:14">
      <c r="A48" s="42"/>
      <c r="B48" s="151"/>
      <c r="C48" s="75"/>
      <c r="D48" s="75"/>
      <c r="E48" s="165"/>
      <c r="F48" s="176"/>
      <c r="N48" s="75"/>
    </row>
    <row r="49" spans="1:14">
      <c r="A49" s="46">
        <v>20.2</v>
      </c>
      <c r="B49" s="151" t="s">
        <v>82</v>
      </c>
      <c r="C49" s="75">
        <v>12</v>
      </c>
      <c r="D49" s="75" t="s">
        <v>102</v>
      </c>
      <c r="E49" s="165"/>
      <c r="F49" s="176">
        <f>E49*C49</f>
        <v>0</v>
      </c>
      <c r="N49" s="75"/>
    </row>
    <row r="50" spans="1:14">
      <c r="A50" s="42"/>
      <c r="B50" s="151"/>
      <c r="C50" s="75"/>
      <c r="D50" s="75"/>
      <c r="E50" s="165"/>
      <c r="F50" s="176"/>
      <c r="N50" s="75"/>
    </row>
    <row r="51" spans="1:14">
      <c r="A51" s="42">
        <v>20.21</v>
      </c>
      <c r="B51" s="151" t="s">
        <v>83</v>
      </c>
      <c r="C51" s="75">
        <v>2</v>
      </c>
      <c r="D51" s="75" t="s">
        <v>102</v>
      </c>
      <c r="E51" s="165"/>
      <c r="F51" s="166">
        <f>E51*C51</f>
        <v>0</v>
      </c>
      <c r="N51" s="75"/>
    </row>
    <row r="52" spans="1:14">
      <c r="A52" s="42"/>
      <c r="B52" s="151"/>
      <c r="C52" s="75"/>
      <c r="D52" s="75"/>
      <c r="E52" s="165"/>
      <c r="F52" s="176"/>
      <c r="N52" s="75"/>
    </row>
    <row r="53" spans="1:14">
      <c r="A53" s="42">
        <v>20.22</v>
      </c>
      <c r="B53" s="151" t="s">
        <v>84</v>
      </c>
      <c r="C53" s="75"/>
      <c r="D53" s="75" t="s">
        <v>102</v>
      </c>
      <c r="E53" s="165"/>
      <c r="F53" s="176">
        <f>E53*C53</f>
        <v>0</v>
      </c>
      <c r="N53" s="75"/>
    </row>
    <row r="54" spans="1:14">
      <c r="A54" s="42"/>
      <c r="B54" s="151"/>
      <c r="C54" s="75"/>
      <c r="D54" s="75"/>
      <c r="E54" s="165"/>
      <c r="F54" s="176"/>
      <c r="N54" s="75"/>
    </row>
    <row r="55" spans="1:14">
      <c r="A55" s="42"/>
      <c r="B55" s="152" t="s">
        <v>85</v>
      </c>
      <c r="C55" s="75"/>
      <c r="D55" s="75"/>
      <c r="E55" s="165"/>
      <c r="F55" s="166"/>
      <c r="N55" s="75"/>
    </row>
    <row r="56" spans="1:14">
      <c r="A56" s="42"/>
      <c r="B56" s="151"/>
      <c r="C56" s="75"/>
      <c r="D56" s="75"/>
      <c r="E56" s="165"/>
      <c r="F56" s="176"/>
      <c r="N56" s="75"/>
    </row>
    <row r="57" spans="1:14">
      <c r="A57" s="42">
        <v>20.23</v>
      </c>
      <c r="B57" s="151" t="s">
        <v>86</v>
      </c>
      <c r="C57" s="75"/>
      <c r="D57" s="75" t="s">
        <v>102</v>
      </c>
      <c r="E57" s="165"/>
      <c r="F57" s="176">
        <f>E57*C57</f>
        <v>0</v>
      </c>
      <c r="N57" s="75"/>
    </row>
    <row r="58" spans="1:14" ht="14.25" customHeight="1">
      <c r="A58" s="42"/>
      <c r="B58" s="151"/>
      <c r="C58" s="75"/>
      <c r="D58" s="75"/>
      <c r="E58" s="165"/>
      <c r="F58" s="176"/>
      <c r="N58" s="75"/>
    </row>
    <row r="59" spans="1:14" ht="14.25" customHeight="1">
      <c r="A59" s="42">
        <v>20.239999999999998</v>
      </c>
      <c r="B59" s="151" t="s">
        <v>87</v>
      </c>
      <c r="C59" s="75"/>
      <c r="D59" s="75" t="s">
        <v>102</v>
      </c>
      <c r="E59" s="165"/>
      <c r="F59" s="166">
        <f>E59*C59</f>
        <v>0</v>
      </c>
      <c r="N59" s="75"/>
    </row>
    <row r="60" spans="1:14" ht="14.25" customHeight="1">
      <c r="A60" s="42"/>
      <c r="B60" s="151"/>
      <c r="C60" s="75"/>
      <c r="D60" s="75"/>
      <c r="E60" s="165"/>
      <c r="F60" s="176"/>
      <c r="N60" s="75"/>
    </row>
    <row r="61" spans="1:14" ht="14.25" customHeight="1">
      <c r="A61" s="42">
        <v>20.25</v>
      </c>
      <c r="B61" s="151" t="s">
        <v>88</v>
      </c>
      <c r="C61" s="75"/>
      <c r="D61" s="75" t="s">
        <v>102</v>
      </c>
      <c r="E61" s="165"/>
      <c r="F61" s="176">
        <f>E61*C61</f>
        <v>0</v>
      </c>
      <c r="N61" s="75"/>
    </row>
    <row r="62" spans="1:14" ht="14.25" customHeight="1">
      <c r="A62" s="42"/>
      <c r="B62" s="151"/>
      <c r="C62" s="75"/>
      <c r="D62" s="75"/>
      <c r="E62" s="165"/>
      <c r="F62" s="176"/>
      <c r="N62" s="75"/>
    </row>
    <row r="63" spans="1:14" ht="14.25" customHeight="1">
      <c r="A63" s="42">
        <v>20.260000000000002</v>
      </c>
      <c r="B63" s="151" t="s">
        <v>89</v>
      </c>
      <c r="C63" s="75"/>
      <c r="D63" s="75" t="s">
        <v>102</v>
      </c>
      <c r="E63" s="165"/>
      <c r="F63" s="166">
        <f>E63*C63</f>
        <v>0</v>
      </c>
      <c r="N63" s="75"/>
    </row>
    <row r="64" spans="1:14" ht="14.25" customHeight="1">
      <c r="A64" s="42"/>
      <c r="B64" s="151"/>
      <c r="C64" s="75"/>
      <c r="D64" s="75"/>
      <c r="E64" s="165"/>
      <c r="F64" s="176"/>
      <c r="N64" s="75"/>
    </row>
    <row r="65" spans="1:14" ht="14.25" customHeight="1">
      <c r="A65" s="42">
        <v>20.27</v>
      </c>
      <c r="B65" s="151" t="s">
        <v>160</v>
      </c>
      <c r="C65" s="75">
        <v>2</v>
      </c>
      <c r="D65" s="75" t="s">
        <v>102</v>
      </c>
      <c r="E65" s="165"/>
      <c r="F65" s="176">
        <f>E65*C65</f>
        <v>0</v>
      </c>
      <c r="N65" s="75"/>
    </row>
    <row r="66" spans="1:14" ht="14.25" customHeight="1">
      <c r="A66" s="42"/>
      <c r="B66" s="151"/>
      <c r="C66" s="75"/>
      <c r="D66" s="75"/>
      <c r="E66" s="165"/>
      <c r="F66" s="176"/>
      <c r="N66" s="75"/>
    </row>
    <row r="67" spans="1:14" ht="14.25" customHeight="1">
      <c r="A67" s="42">
        <v>20.28</v>
      </c>
      <c r="B67" s="151" t="s">
        <v>90</v>
      </c>
      <c r="C67" s="75"/>
      <c r="D67" s="75" t="s">
        <v>102</v>
      </c>
      <c r="E67" s="165"/>
      <c r="F67" s="166">
        <f>E67*C67</f>
        <v>0</v>
      </c>
      <c r="N67" s="75"/>
    </row>
    <row r="68" spans="1:14" ht="14.25" customHeight="1">
      <c r="A68" s="42"/>
      <c r="B68" s="151"/>
      <c r="C68" s="75"/>
      <c r="D68" s="75"/>
      <c r="E68" s="165"/>
      <c r="F68" s="176"/>
      <c r="N68" s="75"/>
    </row>
    <row r="69" spans="1:14" ht="14.25" customHeight="1">
      <c r="A69" s="42">
        <v>20.29</v>
      </c>
      <c r="B69" s="151" t="s">
        <v>91</v>
      </c>
      <c r="C69" s="75"/>
      <c r="D69" s="75" t="s">
        <v>102</v>
      </c>
      <c r="E69" s="165"/>
      <c r="F69" s="176">
        <f>E69*C69</f>
        <v>0</v>
      </c>
      <c r="N69" s="75"/>
    </row>
    <row r="70" spans="1:14" ht="14.25" customHeight="1">
      <c r="A70" s="42"/>
      <c r="B70" s="151"/>
      <c r="C70" s="75"/>
      <c r="D70" s="75"/>
      <c r="E70" s="165"/>
      <c r="F70" s="176"/>
      <c r="N70" s="75"/>
    </row>
    <row r="71" spans="1:14" ht="14.25" customHeight="1">
      <c r="A71" s="46">
        <v>20.3</v>
      </c>
      <c r="B71" s="151" t="s">
        <v>92</v>
      </c>
      <c r="C71" s="75"/>
      <c r="D71" s="75" t="s">
        <v>102</v>
      </c>
      <c r="E71" s="165"/>
      <c r="F71" s="166">
        <f>E71*C71</f>
        <v>0</v>
      </c>
      <c r="N71" s="75"/>
    </row>
    <row r="72" spans="1:14" ht="14.25" customHeight="1">
      <c r="A72" s="42"/>
      <c r="B72" s="151"/>
      <c r="C72" s="75"/>
      <c r="D72" s="75"/>
      <c r="E72" s="165"/>
      <c r="F72" s="176"/>
      <c r="N72" s="75"/>
    </row>
    <row r="73" spans="1:14" ht="14.25" customHeight="1">
      <c r="A73" s="42">
        <v>20.309999999999999</v>
      </c>
      <c r="B73" s="151" t="s">
        <v>156</v>
      </c>
      <c r="C73" s="75"/>
      <c r="D73" s="75" t="s">
        <v>102</v>
      </c>
      <c r="E73" s="165"/>
      <c r="F73" s="176">
        <f>E73*C73</f>
        <v>0</v>
      </c>
      <c r="N73" s="75"/>
    </row>
    <row r="74" spans="1:14" ht="14.25" customHeight="1">
      <c r="A74" s="42"/>
      <c r="B74" s="151"/>
      <c r="C74" s="75"/>
      <c r="D74" s="75"/>
      <c r="E74" s="165"/>
      <c r="F74" s="176"/>
      <c r="N74" s="75"/>
    </row>
    <row r="75" spans="1:14" ht="14.25" customHeight="1">
      <c r="A75" s="42"/>
      <c r="B75" s="152" t="s">
        <v>93</v>
      </c>
      <c r="C75" s="75"/>
      <c r="D75" s="75"/>
      <c r="E75" s="165"/>
      <c r="F75" s="166"/>
      <c r="N75" s="75"/>
    </row>
    <row r="76" spans="1:14" ht="14.25" customHeight="1">
      <c r="A76" s="42"/>
      <c r="B76" s="151"/>
      <c r="C76" s="75"/>
      <c r="D76" s="75"/>
      <c r="E76" s="165"/>
      <c r="F76" s="176"/>
      <c r="N76" s="75"/>
    </row>
    <row r="77" spans="1:14" ht="14.25" customHeight="1">
      <c r="A77" s="42">
        <v>20.32</v>
      </c>
      <c r="B77" s="151" t="s">
        <v>94</v>
      </c>
      <c r="C77" s="75"/>
      <c r="D77" s="75" t="s">
        <v>102</v>
      </c>
      <c r="E77" s="165"/>
      <c r="F77" s="176">
        <f>E77*C77</f>
        <v>0</v>
      </c>
      <c r="N77" s="75"/>
    </row>
    <row r="78" spans="1:14" ht="14.25" customHeight="1">
      <c r="A78" s="42"/>
      <c r="B78" s="151"/>
      <c r="C78" s="75"/>
      <c r="D78" s="75"/>
      <c r="E78" s="165"/>
      <c r="F78" s="176"/>
      <c r="N78" s="75"/>
    </row>
    <row r="79" spans="1:14" ht="14.25" customHeight="1">
      <c r="A79" s="42"/>
      <c r="B79" s="152" t="s">
        <v>157</v>
      </c>
      <c r="C79" s="75"/>
      <c r="D79" s="75"/>
      <c r="E79" s="165"/>
      <c r="F79" s="166"/>
      <c r="N79" s="75"/>
    </row>
    <row r="80" spans="1:14" ht="14.25" customHeight="1">
      <c r="A80" s="42"/>
      <c r="B80" s="151"/>
      <c r="C80" s="75"/>
      <c r="D80" s="75"/>
      <c r="E80" s="165"/>
      <c r="F80" s="176"/>
      <c r="N80" s="75"/>
    </row>
    <row r="81" spans="1:14" ht="14.25" customHeight="1">
      <c r="A81" s="42">
        <v>20.329999999999998</v>
      </c>
      <c r="B81" s="151" t="s">
        <v>94</v>
      </c>
      <c r="C81" s="75"/>
      <c r="D81" s="75" t="s">
        <v>102</v>
      </c>
      <c r="E81" s="165"/>
      <c r="F81" s="176">
        <f>E81*C81</f>
        <v>0</v>
      </c>
      <c r="N81" s="183"/>
    </row>
    <row r="82" spans="1:14" s="32" customFormat="1">
      <c r="A82" s="75"/>
      <c r="B82" s="139"/>
      <c r="C82" s="183"/>
      <c r="D82" s="180"/>
      <c r="E82" s="178"/>
      <c r="F82" s="197" t="str">
        <f>IF(E82&gt;0,D82*E82,"")</f>
        <v/>
      </c>
      <c r="N82" s="183"/>
    </row>
    <row r="83" spans="1:14" s="32" customFormat="1">
      <c r="A83" s="42"/>
      <c r="B83" s="72" t="s">
        <v>144</v>
      </c>
      <c r="C83" s="183"/>
      <c r="D83" s="180"/>
      <c r="E83" s="178"/>
      <c r="F83" s="197" t="str">
        <f>IF(E83&gt;0,D83*E83,"")</f>
        <v/>
      </c>
      <c r="N83" s="183"/>
    </row>
    <row r="84" spans="1:14" s="32" customFormat="1">
      <c r="A84" s="75"/>
      <c r="B84" s="139"/>
      <c r="C84" s="183"/>
      <c r="D84" s="180"/>
      <c r="E84" s="178"/>
      <c r="F84" s="197" t="str">
        <f>IF(E84&gt;0,D84*E84,"")</f>
        <v/>
      </c>
      <c r="N84" s="183"/>
    </row>
    <row r="85" spans="1:14" s="32" customFormat="1" ht="28">
      <c r="A85" s="75">
        <v>20.34</v>
      </c>
      <c r="B85" s="196" t="s">
        <v>145</v>
      </c>
      <c r="C85" s="183"/>
      <c r="D85" s="180" t="s">
        <v>7</v>
      </c>
      <c r="E85" s="197"/>
      <c r="F85" s="197">
        <f>E85*C85</f>
        <v>0</v>
      </c>
      <c r="N85" s="75"/>
    </row>
    <row r="86" spans="1:14" ht="14.25" customHeight="1">
      <c r="A86" s="42"/>
      <c r="B86" s="151"/>
      <c r="C86" s="75"/>
      <c r="D86" s="75"/>
      <c r="E86" s="165"/>
      <c r="F86" s="176"/>
      <c r="N86" s="75"/>
    </row>
    <row r="87" spans="1:14" ht="14.25" customHeight="1">
      <c r="A87" s="42"/>
      <c r="B87" s="152" t="s">
        <v>139</v>
      </c>
      <c r="C87" s="75"/>
      <c r="D87" s="75"/>
      <c r="E87" s="165"/>
      <c r="F87" s="166"/>
      <c r="N87" s="75"/>
    </row>
    <row r="88" spans="1:14" ht="14.25" customHeight="1">
      <c r="A88" s="42"/>
      <c r="B88" s="151"/>
      <c r="C88" s="75"/>
      <c r="D88" s="75"/>
      <c r="E88" s="165"/>
      <c r="F88" s="176"/>
      <c r="N88" s="75"/>
    </row>
    <row r="89" spans="1:14" ht="14.25" customHeight="1">
      <c r="A89" s="42">
        <v>20.350000000000001</v>
      </c>
      <c r="B89" s="151" t="s">
        <v>140</v>
      </c>
      <c r="C89" s="75">
        <v>10</v>
      </c>
      <c r="D89" s="75" t="s">
        <v>7</v>
      </c>
      <c r="E89" s="165"/>
      <c r="F89" s="176">
        <f>E89*C89</f>
        <v>0</v>
      </c>
      <c r="N89" s="75"/>
    </row>
    <row r="90" spans="1:14" ht="14.25" customHeight="1">
      <c r="A90" s="42"/>
      <c r="B90" s="151"/>
      <c r="C90" s="75"/>
      <c r="D90" s="75"/>
      <c r="E90" s="165"/>
      <c r="F90" s="176"/>
      <c r="N90" s="75"/>
    </row>
    <row r="91" spans="1:14" ht="14.25" customHeight="1">
      <c r="A91" s="42">
        <v>20.36</v>
      </c>
      <c r="B91" s="151" t="s">
        <v>141</v>
      </c>
      <c r="C91" s="75">
        <v>10</v>
      </c>
      <c r="D91" s="75" t="s">
        <v>7</v>
      </c>
      <c r="E91" s="165"/>
      <c r="F91" s="166">
        <f>E91*C91</f>
        <v>0</v>
      </c>
      <c r="N91" s="75"/>
    </row>
    <row r="92" spans="1:14" ht="14.25" customHeight="1">
      <c r="A92" s="42"/>
      <c r="B92" s="151"/>
      <c r="C92" s="75"/>
      <c r="D92" s="75"/>
      <c r="E92" s="165"/>
      <c r="F92" s="176"/>
      <c r="N92" s="75"/>
    </row>
    <row r="93" spans="1:14" ht="14.25" customHeight="1">
      <c r="A93" s="42"/>
      <c r="B93" s="152" t="s">
        <v>95</v>
      </c>
      <c r="C93" s="75"/>
      <c r="D93" s="75"/>
      <c r="E93" s="165"/>
      <c r="F93" s="176"/>
      <c r="N93" s="75"/>
    </row>
    <row r="94" spans="1:14" ht="14.25" customHeight="1">
      <c r="A94" s="42"/>
      <c r="B94" s="151"/>
      <c r="C94" s="75"/>
      <c r="D94" s="75"/>
      <c r="E94" s="165"/>
      <c r="F94" s="176"/>
      <c r="N94" s="75"/>
    </row>
    <row r="95" spans="1:14" ht="14.25" customHeight="1">
      <c r="A95" s="42">
        <v>20.37</v>
      </c>
      <c r="B95" s="151" t="s">
        <v>96</v>
      </c>
      <c r="C95" s="75"/>
      <c r="D95" s="75" t="s">
        <v>102</v>
      </c>
      <c r="E95" s="165"/>
      <c r="F95" s="166">
        <f>E95*C95</f>
        <v>0</v>
      </c>
      <c r="N95" s="75"/>
    </row>
    <row r="96" spans="1:14" ht="14.25" customHeight="1">
      <c r="A96" s="42"/>
      <c r="B96" s="151"/>
      <c r="C96" s="75"/>
      <c r="D96" s="75"/>
      <c r="E96" s="165"/>
      <c r="F96" s="176"/>
      <c r="N96" s="75"/>
    </row>
    <row r="97" spans="1:14" ht="28">
      <c r="A97" s="42">
        <v>20.38</v>
      </c>
      <c r="B97" s="151" t="s">
        <v>149</v>
      </c>
      <c r="C97" s="75"/>
      <c r="D97" s="75" t="s">
        <v>148</v>
      </c>
      <c r="E97" s="165"/>
      <c r="F97" s="176">
        <f>E97*C97</f>
        <v>0</v>
      </c>
      <c r="N97" s="75"/>
    </row>
    <row r="98" spans="1:14" ht="14.25" customHeight="1">
      <c r="A98" s="42"/>
      <c r="B98" s="151"/>
      <c r="C98" s="75"/>
      <c r="D98" s="75"/>
      <c r="E98" s="165"/>
      <c r="F98" s="176"/>
      <c r="N98" s="75"/>
    </row>
    <row r="99" spans="1:14" ht="14.25" customHeight="1">
      <c r="A99" s="42"/>
      <c r="B99" s="152" t="s">
        <v>97</v>
      </c>
      <c r="C99" s="75"/>
      <c r="D99" s="75"/>
      <c r="E99" s="165"/>
      <c r="F99" s="166"/>
      <c r="N99" s="75"/>
    </row>
    <row r="100" spans="1:14" ht="14.25" customHeight="1">
      <c r="A100" s="42"/>
      <c r="B100" s="151"/>
      <c r="C100" s="75"/>
      <c r="D100" s="75"/>
      <c r="E100" s="165"/>
      <c r="F100" s="176"/>
      <c r="N100" s="75"/>
    </row>
    <row r="101" spans="1:14" ht="14.25" customHeight="1">
      <c r="A101" s="46">
        <v>20.39</v>
      </c>
      <c r="B101" s="151" t="s">
        <v>98</v>
      </c>
      <c r="C101" s="75">
        <v>1200</v>
      </c>
      <c r="D101" s="75" t="s">
        <v>7</v>
      </c>
      <c r="E101" s="169"/>
      <c r="F101" s="176">
        <f>E101*C101</f>
        <v>0</v>
      </c>
      <c r="N101" s="75"/>
    </row>
    <row r="102" spans="1:14" ht="14.25" customHeight="1">
      <c r="A102" s="42"/>
      <c r="B102" s="151"/>
      <c r="C102" s="75"/>
      <c r="D102" s="75"/>
      <c r="E102" s="169"/>
      <c r="F102" s="176"/>
      <c r="N102" s="200"/>
    </row>
    <row r="103" spans="1:14" ht="14.25" customHeight="1">
      <c r="A103" s="46">
        <v>20.399999999999999</v>
      </c>
      <c r="B103" s="151" t="s">
        <v>99</v>
      </c>
      <c r="C103" s="75"/>
      <c r="D103" s="75" t="s">
        <v>7</v>
      </c>
      <c r="E103" s="169"/>
      <c r="F103" s="176">
        <f>E103*C103</f>
        <v>0</v>
      </c>
      <c r="G103" s="198"/>
      <c r="N103" s="75"/>
    </row>
    <row r="104" spans="1:14" ht="14.25" customHeight="1">
      <c r="A104" s="42"/>
      <c r="B104" s="151"/>
      <c r="C104" s="75"/>
      <c r="D104" s="75"/>
      <c r="E104" s="165"/>
      <c r="F104" s="176"/>
      <c r="N104" s="75"/>
    </row>
    <row r="105" spans="1:14" ht="14.25" customHeight="1">
      <c r="A105" s="42">
        <v>20.41</v>
      </c>
      <c r="B105" s="151" t="s">
        <v>128</v>
      </c>
      <c r="C105" s="75"/>
      <c r="D105" s="75" t="s">
        <v>7</v>
      </c>
      <c r="E105" s="165"/>
      <c r="F105" s="176">
        <f>E105*C105</f>
        <v>0</v>
      </c>
      <c r="N105" s="75"/>
    </row>
    <row r="106" spans="1:14" ht="14.25" customHeight="1" thickBot="1">
      <c r="A106" s="42"/>
      <c r="B106" s="151"/>
      <c r="C106" s="75"/>
      <c r="D106" s="75"/>
      <c r="E106" s="165"/>
      <c r="F106" s="166"/>
    </row>
    <row r="107" spans="1:14" ht="14.5" thickBot="1">
      <c r="A107" s="52" t="s">
        <v>51</v>
      </c>
      <c r="B107" s="53"/>
      <c r="C107" s="53"/>
      <c r="D107" s="53"/>
      <c r="E107" s="174"/>
      <c r="F107" s="175">
        <f>SUM(F7:F105)</f>
        <v>0</v>
      </c>
    </row>
  </sheetData>
  <customSheetViews>
    <customSheetView guid="{BBFFB275-AF54-4D0F-974E-752B27012DB8}" showGridLines="0" fitToPage="1" printArea="1" view="pageBreakPreview" showRuler="0" topLeftCell="C38">
      <selection activeCell="E11" sqref="E11"/>
      <pageMargins left="0.39370078740157483" right="0.19685039370078741" top="0.59055118110236227" bottom="0.39370078740157483" header="0.39370078740157483" footer="0.39370078740157483"/>
      <printOptions horizontalCentered="1"/>
      <pageSetup paperSize="9" scale="80" orientation="portrait" horizontalDpi="4294967292" verticalDpi="300" r:id="rId1"/>
      <headerFooter alignWithMargins="0">
        <oddHeader>Page &amp;P of &amp;N</oddHeader>
      </headerFooter>
    </customSheetView>
    <customSheetView guid="{E391B6D0-1BD2-4D2B-A2B0-3E478E54AF90}" showGridLines="0" fitToPage="1" printArea="1" view="pageBreakPreview" showRuler="0" topLeftCell="A41">
      <selection activeCell="H54" sqref="H54"/>
      <pageMargins left="0.39370078740157483" right="0.19685039370078741" top="0.59055118110236227" bottom="0.39370078740157483" header="0.39370078740157483" footer="0.39370078740157483"/>
      <printOptions horizontalCentered="1"/>
      <pageSetup paperSize="9" scale="74" orientation="portrait" horizontalDpi="4294967292" verticalDpi="300" r:id="rId2"/>
      <headerFooter alignWithMargins="0">
        <oddHeader>Page &amp;P of &amp;N</oddHeader>
      </headerFooter>
    </customSheetView>
    <customSheetView guid="{553495FD-0F1E-4E57-B9D5-5CB7999A32D7}" showGridLines="0" fitToPage="1" printArea="1" view="pageBreakPreview" showRuler="0">
      <selection activeCell="I46" sqref="I46"/>
      <pageMargins left="0.39370078740157483" right="0.19685039370078741" top="0.59055118110236227" bottom="0.39370078740157483" header="0.39370078740157483" footer="0.39370078740157483"/>
      <printOptions horizontalCentered="1"/>
      <pageSetup paperSize="9" scale="85" orientation="portrait" horizontalDpi="4294967292" verticalDpi="300" r:id="rId3"/>
      <headerFooter alignWithMargins="0">
        <oddHeader>Page &amp;P of &amp;N</oddHeader>
      </headerFooter>
    </customSheetView>
    <customSheetView guid="{B3B9163C-79B3-49E7-8AD8-70A38413BD34}" showGridLines="0" fitToPage="1" printArea="1" view="pageBreakPreview" showRuler="0" topLeftCell="A38">
      <selection activeCell="B62" sqref="B62"/>
      <pageMargins left="0.39370078740157483" right="0.19685039370078741" top="0.59055118110236227" bottom="0.39370078740157483" header="0.39370078740157483" footer="0.39370078740157483"/>
      <printOptions horizontalCentered="1"/>
      <pageSetup paperSize="9" scale="79" orientation="portrait" horizontalDpi="4294967292" verticalDpi="300" r:id="rId4"/>
      <headerFooter alignWithMargins="0">
        <oddHeader>Page &amp;P of &amp;N</oddHeader>
      </headerFooter>
    </customSheetView>
  </customSheetViews>
  <mergeCells count="2">
    <mergeCell ref="A2:F2"/>
    <mergeCell ref="A3:F3"/>
  </mergeCells>
  <phoneticPr fontId="0" type="noConversion"/>
  <printOptions horizontalCentered="1"/>
  <pageMargins left="0.39370078740157483" right="0.19685039370078741" top="0.59055118110236227" bottom="0.39370078740157483" header="0.39370078740157483" footer="0.39370078740157483"/>
  <pageSetup paperSize="9" scale="49" orientation="portrait" horizontalDpi="4294967292" verticalDpi="300" r:id="rId5"/>
  <headerFooter alignWithMargins="0">
    <oddHeader>&amp;CMombasa Port - Lot 02</oddHeader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autoPageBreaks="0" fitToPage="1"/>
  </sheetPr>
  <dimension ref="A2:H45"/>
  <sheetViews>
    <sheetView view="pageBreakPreview" zoomScaleNormal="100" zoomScaleSheetLayoutView="100" workbookViewId="0">
      <selection activeCell="H6" sqref="H6:I46"/>
    </sheetView>
  </sheetViews>
  <sheetFormatPr defaultColWidth="11.453125" defaultRowHeight="14"/>
  <cols>
    <col min="1" max="1" width="10.6328125" style="4" customWidth="1"/>
    <col min="2" max="2" width="70.6328125" style="4" customWidth="1"/>
    <col min="3" max="4" width="10.6328125" style="4" customWidth="1"/>
    <col min="5" max="6" width="14.6328125" style="10" customWidth="1"/>
    <col min="7" max="8" width="12.36328125" style="4" bestFit="1" customWidth="1"/>
    <col min="9" max="16384" width="11.453125" style="4"/>
  </cols>
  <sheetData>
    <row r="2" spans="1:8">
      <c r="A2" s="256" t="s">
        <v>11</v>
      </c>
      <c r="B2" s="256"/>
      <c r="C2" s="256"/>
      <c r="D2" s="256"/>
      <c r="E2" s="256"/>
      <c r="F2" s="256"/>
    </row>
    <row r="3" spans="1:8">
      <c r="A3" s="257" t="s">
        <v>12</v>
      </c>
      <c r="B3" s="257"/>
      <c r="C3" s="257"/>
      <c r="D3" s="257"/>
      <c r="E3" s="257"/>
      <c r="F3" s="257"/>
    </row>
    <row r="4" spans="1:8" ht="14.5" thickBot="1">
      <c r="A4" s="1"/>
      <c r="B4" s="1"/>
      <c r="C4" s="1"/>
      <c r="D4" s="1"/>
      <c r="E4" s="2"/>
      <c r="F4" s="2"/>
    </row>
    <row r="5" spans="1:8" ht="28.5" thickBot="1">
      <c r="A5" s="33" t="s">
        <v>34</v>
      </c>
      <c r="B5" s="34" t="s">
        <v>33</v>
      </c>
      <c r="C5" s="34" t="s">
        <v>31</v>
      </c>
      <c r="D5" s="34" t="s">
        <v>32</v>
      </c>
      <c r="E5" s="35" t="s">
        <v>56</v>
      </c>
      <c r="F5" s="57" t="s">
        <v>57</v>
      </c>
    </row>
    <row r="6" spans="1:8">
      <c r="A6" s="47"/>
      <c r="B6" s="60"/>
      <c r="C6" s="60"/>
      <c r="D6" s="78"/>
      <c r="E6" s="80"/>
      <c r="F6" s="79"/>
    </row>
    <row r="7" spans="1:8">
      <c r="A7" s="36"/>
      <c r="B7" s="72" t="s">
        <v>125</v>
      </c>
      <c r="C7" s="61"/>
      <c r="D7" s="63"/>
      <c r="E7" s="64"/>
      <c r="F7" s="54"/>
    </row>
    <row r="8" spans="1:8">
      <c r="A8" s="36"/>
      <c r="B8" s="61"/>
      <c r="C8" s="61"/>
      <c r="D8" s="63"/>
      <c r="E8" s="64"/>
      <c r="F8" s="54"/>
    </row>
    <row r="9" spans="1:8">
      <c r="A9" s="42">
        <v>22.01</v>
      </c>
      <c r="B9" s="61" t="s">
        <v>14</v>
      </c>
      <c r="C9" s="182">
        <v>100</v>
      </c>
      <c r="D9" s="75" t="s">
        <v>13</v>
      </c>
      <c r="E9" s="165"/>
      <c r="F9" s="166">
        <f>ROUND(E9,2)*$C9</f>
        <v>0</v>
      </c>
      <c r="G9" s="198"/>
      <c r="H9" s="198"/>
    </row>
    <row r="10" spans="1:8">
      <c r="A10" s="42"/>
      <c r="B10" s="61"/>
      <c r="C10" s="192"/>
      <c r="D10" s="91"/>
      <c r="E10" s="165"/>
      <c r="F10" s="166"/>
      <c r="H10" s="198"/>
    </row>
    <row r="11" spans="1:8">
      <c r="A11" s="42">
        <v>22.02</v>
      </c>
      <c r="B11" s="61" t="s">
        <v>133</v>
      </c>
      <c r="C11" s="182">
        <v>100</v>
      </c>
      <c r="D11" s="75" t="s">
        <v>13</v>
      </c>
      <c r="E11" s="165"/>
      <c r="F11" s="166">
        <f>ROUND(E11,2)*$C11</f>
        <v>0</v>
      </c>
      <c r="H11" s="198"/>
    </row>
    <row r="12" spans="1:8">
      <c r="A12" s="42"/>
      <c r="B12" s="61"/>
      <c r="C12" s="182"/>
      <c r="D12" s="75"/>
      <c r="E12" s="165"/>
      <c r="F12" s="166"/>
      <c r="H12" s="198"/>
    </row>
    <row r="13" spans="1:8">
      <c r="A13" s="42">
        <v>22.03</v>
      </c>
      <c r="B13" s="61" t="s">
        <v>134</v>
      </c>
      <c r="C13" s="182">
        <v>250</v>
      </c>
      <c r="D13" s="75" t="s">
        <v>13</v>
      </c>
      <c r="E13" s="165"/>
      <c r="F13" s="166">
        <f>ROUND(E13,2)*$C13</f>
        <v>0</v>
      </c>
      <c r="H13" s="198"/>
    </row>
    <row r="14" spans="1:8">
      <c r="A14" s="42"/>
      <c r="B14" s="61"/>
      <c r="C14" s="182"/>
      <c r="D14" s="75"/>
      <c r="E14" s="165"/>
      <c r="F14" s="166"/>
      <c r="H14" s="198"/>
    </row>
    <row r="15" spans="1:8">
      <c r="A15" s="42">
        <v>22.04</v>
      </c>
      <c r="B15" s="61" t="s">
        <v>62</v>
      </c>
      <c r="C15" s="182">
        <v>50</v>
      </c>
      <c r="D15" s="75" t="s">
        <v>13</v>
      </c>
      <c r="E15" s="165"/>
      <c r="F15" s="166">
        <f>ROUND(E15,2)*$C15</f>
        <v>0</v>
      </c>
      <c r="H15" s="198"/>
    </row>
    <row r="16" spans="1:8">
      <c r="A16" s="42"/>
      <c r="B16" s="61"/>
      <c r="C16" s="182"/>
      <c r="D16" s="75"/>
      <c r="E16" s="165"/>
      <c r="F16" s="166"/>
      <c r="H16" s="198"/>
    </row>
    <row r="17" spans="1:8">
      <c r="A17" s="42">
        <v>22.05</v>
      </c>
      <c r="B17" s="61" t="s">
        <v>63</v>
      </c>
      <c r="C17" s="182">
        <v>50</v>
      </c>
      <c r="D17" s="75" t="s">
        <v>13</v>
      </c>
      <c r="E17" s="165"/>
      <c r="F17" s="166">
        <f>ROUND(E17,2)*$C17</f>
        <v>0</v>
      </c>
      <c r="H17" s="198"/>
    </row>
    <row r="18" spans="1:8">
      <c r="A18" s="42"/>
      <c r="B18" s="61"/>
      <c r="C18" s="182"/>
      <c r="D18" s="75"/>
      <c r="E18" s="165"/>
      <c r="F18" s="166"/>
      <c r="H18" s="198"/>
    </row>
    <row r="19" spans="1:8">
      <c r="A19" s="42">
        <v>22.06</v>
      </c>
      <c r="B19" s="61" t="s">
        <v>64</v>
      </c>
      <c r="C19" s="182">
        <v>50</v>
      </c>
      <c r="D19" s="75" t="s">
        <v>13</v>
      </c>
      <c r="E19" s="165"/>
      <c r="F19" s="166">
        <f>ROUND(E19,2)*$C19</f>
        <v>0</v>
      </c>
      <c r="H19" s="198"/>
    </row>
    <row r="20" spans="1:8">
      <c r="A20" s="42"/>
      <c r="B20" s="61"/>
      <c r="C20" s="182"/>
      <c r="D20" s="75"/>
      <c r="E20" s="165"/>
      <c r="F20" s="166"/>
      <c r="H20" s="198"/>
    </row>
    <row r="21" spans="1:8">
      <c r="A21" s="42">
        <v>22.07</v>
      </c>
      <c r="B21" s="61" t="s">
        <v>65</v>
      </c>
      <c r="C21" s="182">
        <v>25</v>
      </c>
      <c r="D21" s="75" t="s">
        <v>13</v>
      </c>
      <c r="E21" s="165"/>
      <c r="F21" s="166">
        <f>ROUND(E21,2)*$C21</f>
        <v>0</v>
      </c>
      <c r="H21" s="198"/>
    </row>
    <row r="22" spans="1:8">
      <c r="A22" s="42"/>
      <c r="B22" s="61"/>
      <c r="C22" s="182"/>
      <c r="D22" s="75"/>
      <c r="E22" s="165"/>
      <c r="F22" s="166"/>
      <c r="H22" s="198"/>
    </row>
    <row r="23" spans="1:8">
      <c r="A23" s="42">
        <v>22.08</v>
      </c>
      <c r="B23" s="61" t="s">
        <v>66</v>
      </c>
      <c r="C23" s="182">
        <v>50</v>
      </c>
      <c r="D23" s="75" t="s">
        <v>13</v>
      </c>
      <c r="E23" s="165"/>
      <c r="F23" s="166">
        <f>ROUND(E23,2)*$C23</f>
        <v>0</v>
      </c>
      <c r="H23" s="198"/>
    </row>
    <row r="24" spans="1:8">
      <c r="A24" s="42"/>
      <c r="B24" s="61"/>
      <c r="C24" s="182"/>
      <c r="D24" s="75"/>
      <c r="E24" s="165"/>
      <c r="F24" s="166"/>
      <c r="H24" s="198"/>
    </row>
    <row r="25" spans="1:8">
      <c r="A25" s="42"/>
      <c r="B25" s="72" t="s">
        <v>15</v>
      </c>
      <c r="C25" s="182"/>
      <c r="D25" s="75"/>
      <c r="E25" s="173"/>
      <c r="F25" s="166"/>
      <c r="H25" s="198"/>
    </row>
    <row r="26" spans="1:8">
      <c r="A26" s="42"/>
      <c r="B26" s="61"/>
      <c r="C26" s="182"/>
      <c r="D26" s="75"/>
      <c r="E26" s="165"/>
      <c r="F26" s="166"/>
      <c r="H26" s="198"/>
    </row>
    <row r="27" spans="1:8" ht="14.5">
      <c r="A27" s="42"/>
      <c r="B27" s="154" t="s">
        <v>24</v>
      </c>
      <c r="C27" s="182"/>
      <c r="D27" s="75"/>
      <c r="E27" s="173"/>
      <c r="F27" s="166"/>
      <c r="H27" s="198"/>
    </row>
    <row r="28" spans="1:8" ht="14.5">
      <c r="A28" s="42"/>
      <c r="B28" s="154" t="s">
        <v>25</v>
      </c>
      <c r="C28" s="182"/>
      <c r="D28" s="75"/>
      <c r="E28" s="165"/>
      <c r="F28" s="166"/>
      <c r="H28" s="198"/>
    </row>
    <row r="29" spans="1:8" ht="14.5">
      <c r="A29" s="42"/>
      <c r="B29" s="154" t="s">
        <v>26</v>
      </c>
      <c r="C29" s="182"/>
      <c r="D29" s="75"/>
      <c r="E29" s="173"/>
      <c r="F29" s="166"/>
      <c r="H29" s="198"/>
    </row>
    <row r="30" spans="1:8" ht="14.5">
      <c r="A30" s="42"/>
      <c r="B30" s="154" t="s">
        <v>27</v>
      </c>
      <c r="C30" s="182"/>
      <c r="D30" s="75"/>
      <c r="E30" s="173"/>
      <c r="F30" s="166"/>
      <c r="H30" s="198"/>
    </row>
    <row r="31" spans="1:8" ht="14.5">
      <c r="A31" s="42"/>
      <c r="B31" s="154" t="s">
        <v>28</v>
      </c>
      <c r="C31" s="182"/>
      <c r="D31" s="75"/>
      <c r="E31" s="173"/>
      <c r="F31" s="166"/>
      <c r="H31" s="198"/>
    </row>
    <row r="32" spans="1:8">
      <c r="A32" s="42"/>
      <c r="B32" s="61"/>
      <c r="C32" s="182"/>
      <c r="D32" s="75"/>
      <c r="E32" s="173"/>
      <c r="F32" s="166"/>
      <c r="H32" s="198"/>
    </row>
    <row r="33" spans="1:8">
      <c r="A33" s="42">
        <v>22.09</v>
      </c>
      <c r="B33" s="61" t="s">
        <v>16</v>
      </c>
      <c r="C33" s="182">
        <v>1200</v>
      </c>
      <c r="D33" s="75" t="s">
        <v>13</v>
      </c>
      <c r="E33" s="173"/>
      <c r="F33" s="166">
        <f>ROUND(E33,2)*$C33</f>
        <v>0</v>
      </c>
      <c r="H33" s="198"/>
    </row>
    <row r="34" spans="1:8">
      <c r="A34" s="42"/>
      <c r="B34" s="61"/>
      <c r="C34" s="182"/>
      <c r="D34" s="75"/>
      <c r="E34" s="173"/>
      <c r="F34" s="166"/>
      <c r="H34" s="198"/>
    </row>
    <row r="35" spans="1:8">
      <c r="A35" s="117" t="s">
        <v>67</v>
      </c>
      <c r="B35" s="61" t="s">
        <v>17</v>
      </c>
      <c r="C35" s="182">
        <v>240</v>
      </c>
      <c r="D35" s="75" t="s">
        <v>13</v>
      </c>
      <c r="E35" s="173"/>
      <c r="F35" s="166">
        <f>ROUND(E35,2)*$C35</f>
        <v>0</v>
      </c>
      <c r="H35" s="198"/>
    </row>
    <row r="36" spans="1:8">
      <c r="A36" s="42"/>
      <c r="B36" s="61"/>
      <c r="C36" s="182"/>
      <c r="D36" s="75"/>
      <c r="E36" s="165"/>
      <c r="F36" s="166"/>
      <c r="H36" s="198"/>
    </row>
    <row r="37" spans="1:8">
      <c r="A37" s="42">
        <v>22.11</v>
      </c>
      <c r="B37" s="61" t="s">
        <v>18</v>
      </c>
      <c r="C37" s="182">
        <v>240</v>
      </c>
      <c r="D37" s="75" t="s">
        <v>13</v>
      </c>
      <c r="E37" s="165"/>
      <c r="F37" s="166">
        <f>ROUND(E37,2)*$C37</f>
        <v>0</v>
      </c>
      <c r="H37" s="198"/>
    </row>
    <row r="38" spans="1:8">
      <c r="A38" s="42"/>
      <c r="B38" s="77"/>
      <c r="C38" s="193"/>
      <c r="D38" s="75"/>
      <c r="E38" s="165"/>
      <c r="F38" s="166"/>
      <c r="H38" s="198"/>
    </row>
    <row r="39" spans="1:8" s="31" customFormat="1">
      <c r="A39" s="42">
        <v>22.12</v>
      </c>
      <c r="B39" s="77" t="s">
        <v>68</v>
      </c>
      <c r="C39" s="182">
        <v>50</v>
      </c>
      <c r="D39" s="75" t="s">
        <v>13</v>
      </c>
      <c r="E39" s="169"/>
      <c r="F39" s="166">
        <f>ROUND(E39,2)*$C39</f>
        <v>0</v>
      </c>
      <c r="H39" s="198"/>
    </row>
    <row r="40" spans="1:8" s="31" customFormat="1">
      <c r="A40" s="42"/>
      <c r="B40" s="77"/>
      <c r="C40" s="193"/>
      <c r="D40" s="75"/>
      <c r="E40" s="169"/>
      <c r="F40" s="179"/>
      <c r="H40" s="198"/>
    </row>
    <row r="41" spans="1:8" s="31" customFormat="1">
      <c r="A41" s="42">
        <v>22.13</v>
      </c>
      <c r="B41" s="77" t="s">
        <v>69</v>
      </c>
      <c r="C41" s="182">
        <v>50</v>
      </c>
      <c r="D41" s="75" t="s">
        <v>13</v>
      </c>
      <c r="E41" s="169"/>
      <c r="F41" s="166">
        <f>ROUND(E41,2)*$C41</f>
        <v>0</v>
      </c>
      <c r="H41" s="198"/>
    </row>
    <row r="42" spans="1:8" s="31" customFormat="1">
      <c r="A42" s="42"/>
      <c r="B42" s="77"/>
      <c r="C42" s="193"/>
      <c r="D42" s="75"/>
      <c r="E42" s="169"/>
      <c r="F42" s="179"/>
      <c r="H42" s="198"/>
    </row>
    <row r="43" spans="1:8" s="31" customFormat="1">
      <c r="A43" s="42">
        <v>22.14</v>
      </c>
      <c r="B43" s="77" t="s">
        <v>70</v>
      </c>
      <c r="C43" s="182">
        <v>50</v>
      </c>
      <c r="D43" s="75" t="s">
        <v>13</v>
      </c>
      <c r="E43" s="169"/>
      <c r="F43" s="166">
        <f>ROUND(E43,2)*$C43</f>
        <v>0</v>
      </c>
      <c r="H43" s="198"/>
    </row>
    <row r="44" spans="1:8" ht="14.5" thickBot="1">
      <c r="A44" s="42"/>
      <c r="B44" s="90"/>
      <c r="C44" s="90"/>
      <c r="D44" s="155"/>
      <c r="E44" s="171"/>
      <c r="F44" s="172"/>
      <c r="H44" s="198"/>
    </row>
    <row r="45" spans="1:8" ht="14.5" thickBot="1">
      <c r="A45" s="52" t="s">
        <v>51</v>
      </c>
      <c r="B45" s="53"/>
      <c r="C45" s="53"/>
      <c r="D45" s="53"/>
      <c r="E45" s="174"/>
      <c r="F45" s="175">
        <f>SUM(F9:F44)</f>
        <v>0</v>
      </c>
      <c r="H45" s="198"/>
    </row>
  </sheetData>
  <mergeCells count="2">
    <mergeCell ref="A2:F2"/>
    <mergeCell ref="A3:F3"/>
  </mergeCells>
  <printOptions horizontalCentered="1"/>
  <pageMargins left="0.39370078740157483" right="0.19685039370078741" top="0.59055118110236227" bottom="0.39370078740157483" header="0.39370078740157483" footer="0.39370078740157483"/>
  <pageSetup paperSize="9" scale="74" orientation="portrait" horizontalDpi="4294967292" verticalDpi="300" r:id="rId1"/>
  <headerFooter alignWithMargins="0">
    <oddHeader>&amp;CMombasa Port - Lot 02</oddHead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2:L28"/>
  <sheetViews>
    <sheetView view="pageBreakPreview" zoomScaleNormal="100" zoomScaleSheetLayoutView="100" workbookViewId="0">
      <selection activeCell="G7" sqref="G7:H29"/>
    </sheetView>
  </sheetViews>
  <sheetFormatPr defaultColWidth="11.453125" defaultRowHeight="12.5"/>
  <cols>
    <col min="1" max="1" width="10.6328125" style="141" customWidth="1"/>
    <col min="2" max="2" width="70.6328125" style="140" customWidth="1"/>
    <col min="3" max="3" width="10.6328125" style="140" customWidth="1"/>
    <col min="4" max="4" width="10.6328125" style="141" customWidth="1"/>
    <col min="5" max="6" width="14.6328125" style="140" customWidth="1"/>
    <col min="7" max="7" width="13.08984375" style="32" customWidth="1"/>
    <col min="8" max="8" width="12.453125" style="32" bestFit="1" customWidth="1"/>
    <col min="9" max="16384" width="11.453125" style="32"/>
  </cols>
  <sheetData>
    <row r="2" spans="1:12" ht="14">
      <c r="A2" s="260" t="s">
        <v>71</v>
      </c>
      <c r="B2" s="260"/>
      <c r="C2" s="260"/>
      <c r="D2" s="260"/>
      <c r="E2" s="260"/>
      <c r="F2" s="260"/>
    </row>
    <row r="3" spans="1:12" ht="14">
      <c r="A3" s="261" t="s">
        <v>131</v>
      </c>
      <c r="B3" s="261"/>
      <c r="C3" s="261"/>
      <c r="D3" s="261"/>
      <c r="E3" s="261"/>
      <c r="F3" s="261"/>
    </row>
    <row r="4" spans="1:12" ht="14.5" thickBot="1">
      <c r="A4" s="133"/>
      <c r="B4" s="133"/>
      <c r="C4" s="133"/>
      <c r="D4" s="133"/>
      <c r="E4" s="133"/>
      <c r="F4" s="133"/>
    </row>
    <row r="5" spans="1:12" ht="13">
      <c r="A5" s="262" t="s">
        <v>34</v>
      </c>
      <c r="B5" s="262" t="s">
        <v>33</v>
      </c>
      <c r="C5" s="265" t="s">
        <v>31</v>
      </c>
      <c r="D5" s="265" t="s">
        <v>32</v>
      </c>
      <c r="E5" s="134" t="s">
        <v>129</v>
      </c>
      <c r="F5" s="135" t="s">
        <v>130</v>
      </c>
    </row>
    <row r="6" spans="1:12" ht="13.5" thickBot="1">
      <c r="A6" s="263"/>
      <c r="B6" s="264"/>
      <c r="C6" s="266"/>
      <c r="D6" s="266"/>
      <c r="E6" s="136" t="s">
        <v>58</v>
      </c>
      <c r="F6" s="137" t="s">
        <v>58</v>
      </c>
    </row>
    <row r="7" spans="1:12" ht="14">
      <c r="A7" s="149"/>
      <c r="B7" s="142"/>
      <c r="C7" s="142"/>
      <c r="D7" s="143"/>
      <c r="E7" s="144"/>
      <c r="F7" s="142" t="str">
        <f>IF(E7&gt;0,D7*E7,"")</f>
        <v/>
      </c>
    </row>
    <row r="8" spans="1:12" ht="14">
      <c r="A8" s="150"/>
      <c r="B8" s="138" t="s">
        <v>167</v>
      </c>
      <c r="C8" s="180"/>
      <c r="D8" s="180"/>
      <c r="E8" s="146"/>
      <c r="F8" s="145"/>
    </row>
    <row r="9" spans="1:12" ht="14">
      <c r="A9" s="150"/>
      <c r="B9" s="147"/>
      <c r="C9" s="180"/>
      <c r="D9" s="180"/>
      <c r="E9" s="178"/>
      <c r="F9" s="178"/>
    </row>
    <row r="10" spans="1:12" ht="84">
      <c r="A10" s="150">
        <v>23.01</v>
      </c>
      <c r="B10" s="253" t="s">
        <v>208</v>
      </c>
      <c r="C10" s="180">
        <v>50</v>
      </c>
      <c r="D10" s="180" t="s">
        <v>7</v>
      </c>
      <c r="E10" s="178"/>
      <c r="F10" s="178">
        <f>E10*C10</f>
        <v>0</v>
      </c>
      <c r="G10" s="252"/>
      <c r="H10" s="252"/>
      <c r="L10" s="32">
        <f>5000/130</f>
        <v>38.46153846153846</v>
      </c>
    </row>
    <row r="11" spans="1:12" ht="14">
      <c r="A11" s="150"/>
      <c r="B11" s="147"/>
      <c r="C11" s="180"/>
      <c r="D11" s="180"/>
      <c r="E11" s="178"/>
      <c r="F11" s="178"/>
      <c r="G11" s="252"/>
    </row>
    <row r="12" spans="1:12" ht="56">
      <c r="A12" s="150">
        <v>23.02</v>
      </c>
      <c r="B12" s="253" t="s">
        <v>209</v>
      </c>
      <c r="C12" s="180">
        <v>2</v>
      </c>
      <c r="D12" s="180" t="s">
        <v>53</v>
      </c>
      <c r="E12" s="178"/>
      <c r="F12" s="178">
        <f>E12*C12</f>
        <v>0</v>
      </c>
      <c r="G12" s="252"/>
      <c r="J12" s="254">
        <f>150000/130</f>
        <v>1153.8461538461538</v>
      </c>
    </row>
    <row r="13" spans="1:12" ht="14">
      <c r="A13" s="148"/>
      <c r="B13" s="139"/>
      <c r="C13" s="183"/>
      <c r="D13" s="183"/>
      <c r="E13" s="178"/>
      <c r="F13" s="178" t="str">
        <f>IF(E13&gt;0,D13*E13,"")</f>
        <v/>
      </c>
      <c r="G13" s="252"/>
    </row>
    <row r="14" spans="1:12" ht="14">
      <c r="A14" s="43"/>
      <c r="B14" s="72" t="s">
        <v>126</v>
      </c>
      <c r="C14" s="184"/>
      <c r="D14" s="124"/>
      <c r="E14" s="178"/>
      <c r="F14" s="178" t="str">
        <f>IF(E14&gt;0,D14*E14,"")</f>
        <v/>
      </c>
      <c r="G14" s="252"/>
    </row>
    <row r="15" spans="1:12" ht="14">
      <c r="A15" s="48"/>
      <c r="B15" s="65"/>
      <c r="C15" s="181"/>
      <c r="D15" s="182"/>
      <c r="E15" s="178"/>
      <c r="F15" s="178" t="str">
        <f>IF(E15&gt;0,D15*E15,"")</f>
        <v/>
      </c>
      <c r="G15" s="252"/>
    </row>
    <row r="16" spans="1:12" ht="14">
      <c r="A16" s="43">
        <v>23.03</v>
      </c>
      <c r="B16" s="65" t="s">
        <v>210</v>
      </c>
      <c r="C16" s="184">
        <v>1</v>
      </c>
      <c r="D16" s="124" t="s">
        <v>53</v>
      </c>
      <c r="E16" s="178"/>
      <c r="F16" s="178">
        <f>E16*C16</f>
        <v>0</v>
      </c>
      <c r="G16" s="252"/>
      <c r="J16" s="255">
        <f>1500000/130</f>
        <v>11538.461538461539</v>
      </c>
    </row>
    <row r="17" spans="1:10" ht="14.5">
      <c r="A17" s="43"/>
      <c r="B17" s="116"/>
      <c r="C17" s="184"/>
      <c r="D17" s="124"/>
      <c r="E17" s="178"/>
      <c r="F17" s="178" t="str">
        <f>IF(E17&gt;0,D17*E17,"")</f>
        <v/>
      </c>
      <c r="G17" s="252"/>
    </row>
    <row r="18" spans="1:10" ht="14">
      <c r="A18" s="43"/>
      <c r="B18" s="72" t="s">
        <v>168</v>
      </c>
      <c r="C18" s="184"/>
      <c r="D18" s="124"/>
      <c r="E18" s="178"/>
      <c r="F18" s="178" t="str">
        <f>IF(E18&gt;0,D18*E18,"")</f>
        <v/>
      </c>
      <c r="G18" s="252"/>
    </row>
    <row r="19" spans="1:10" ht="14">
      <c r="A19" s="43"/>
      <c r="B19" s="74"/>
      <c r="C19" s="184"/>
      <c r="D19" s="124"/>
      <c r="E19" s="178"/>
      <c r="F19" s="178" t="str">
        <f>IF(E19&gt;0,D19*E19,"")</f>
        <v/>
      </c>
      <c r="G19" s="252"/>
    </row>
    <row r="20" spans="1:10" ht="14">
      <c r="A20" s="232">
        <v>23.04</v>
      </c>
      <c r="B20" s="233" t="s">
        <v>207</v>
      </c>
      <c r="C20" s="234">
        <v>1</v>
      </c>
      <c r="D20" s="235" t="s">
        <v>53</v>
      </c>
      <c r="E20" s="236"/>
      <c r="F20" s="237">
        <f>E20*C20</f>
        <v>0</v>
      </c>
      <c r="G20" s="252"/>
      <c r="J20" s="32">
        <f>100000/130</f>
        <v>769.23076923076928</v>
      </c>
    </row>
    <row r="21" spans="1:10" ht="14">
      <c r="A21" s="48"/>
      <c r="B21" s="65"/>
      <c r="C21" s="185"/>
      <c r="D21" s="124"/>
      <c r="E21" s="197"/>
      <c r="F21" s="197" t="str">
        <f>IF(E21&gt;0,D21*E21,"")</f>
        <v/>
      </c>
      <c r="G21" s="252"/>
    </row>
    <row r="22" spans="1:10" ht="14">
      <c r="A22" s="48"/>
      <c r="B22" s="72" t="s">
        <v>127</v>
      </c>
      <c r="C22" s="124"/>
      <c r="D22" s="124"/>
      <c r="E22" s="197"/>
      <c r="F22" s="197" t="str">
        <f>IF(E22&gt;0,D22*E22,"")</f>
        <v/>
      </c>
      <c r="G22" s="252"/>
    </row>
    <row r="23" spans="1:10" ht="14">
      <c r="A23" s="48"/>
      <c r="B23" s="81"/>
      <c r="C23" s="124"/>
      <c r="D23" s="124"/>
      <c r="E23" s="197"/>
      <c r="F23" s="197" t="str">
        <f>IF(E23&gt;0,D23*E23,"")</f>
        <v/>
      </c>
    </row>
    <row r="24" spans="1:10" ht="42">
      <c r="A24" s="153">
        <v>23.05</v>
      </c>
      <c r="B24" s="65" t="s">
        <v>143</v>
      </c>
      <c r="C24" s="124"/>
      <c r="D24" s="124" t="s">
        <v>53</v>
      </c>
      <c r="E24" s="197"/>
      <c r="F24" s="197">
        <f>E24*C24</f>
        <v>0</v>
      </c>
    </row>
    <row r="25" spans="1:10" ht="14">
      <c r="A25" s="93"/>
      <c r="B25" s="139"/>
      <c r="C25" s="183"/>
      <c r="D25" s="180"/>
      <c r="E25" s="178"/>
      <c r="F25" s="178"/>
    </row>
    <row r="26" spans="1:10" ht="14">
      <c r="A26" s="93"/>
      <c r="B26" s="139"/>
      <c r="C26" s="183"/>
      <c r="D26" s="180"/>
      <c r="E26" s="178"/>
      <c r="F26" s="178"/>
    </row>
    <row r="27" spans="1:10" ht="14.5" thickBot="1">
      <c r="A27" s="93"/>
      <c r="B27" s="139"/>
      <c r="C27" s="183"/>
      <c r="D27" s="180"/>
      <c r="E27" s="178"/>
      <c r="F27" s="178"/>
    </row>
    <row r="28" spans="1:10" ht="14.5" thickBot="1">
      <c r="A28" s="258" t="s">
        <v>51</v>
      </c>
      <c r="B28" s="259"/>
      <c r="C28" s="259"/>
      <c r="D28" s="259"/>
      <c r="E28" s="194"/>
      <c r="F28" s="195">
        <f>SUM(F7:F27)</f>
        <v>0</v>
      </c>
    </row>
  </sheetData>
  <mergeCells count="7">
    <mergeCell ref="A28:D28"/>
    <mergeCell ref="A2:F2"/>
    <mergeCell ref="A3:F3"/>
    <mergeCell ref="A5:A6"/>
    <mergeCell ref="B5:B6"/>
    <mergeCell ref="C5:C6"/>
    <mergeCell ref="D5:D6"/>
  </mergeCells>
  <printOptions horizontalCentered="1"/>
  <pageMargins left="0.39370078740157483" right="0.19685039370078741" top="0.59055118110236227" bottom="0.39370078740157483" header="0.39370078740157483" footer="0.39370078740157483"/>
  <pageSetup paperSize="9" scale="74" orientation="portrait" r:id="rId1"/>
  <headerFooter alignWithMargins="0">
    <oddHeader>&amp;CMombasa Port - Lot 02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Summary</vt:lpstr>
      <vt:lpstr>1</vt:lpstr>
      <vt:lpstr>4</vt:lpstr>
      <vt:lpstr>9</vt:lpstr>
      <vt:lpstr>13</vt:lpstr>
      <vt:lpstr>17</vt:lpstr>
      <vt:lpstr>20</vt:lpstr>
      <vt:lpstr>22</vt:lpstr>
      <vt:lpstr>24</vt:lpstr>
      <vt:lpstr>'1'!Print_Area</vt:lpstr>
      <vt:lpstr>'13'!Print_Area</vt:lpstr>
      <vt:lpstr>'17'!Print_Area</vt:lpstr>
      <vt:lpstr>'20'!Print_Area</vt:lpstr>
      <vt:lpstr>'22'!Print_Area</vt:lpstr>
      <vt:lpstr>'24'!Print_Area</vt:lpstr>
      <vt:lpstr>'4'!Print_Area</vt:lpstr>
      <vt:lpstr>'9'!Print_Area</vt:lpstr>
      <vt:lpstr>Summary!Print_Area</vt:lpstr>
      <vt:lpstr>'22'!Print_Titles</vt:lpstr>
      <vt:lpstr>'9'!Print_Titles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Baker</dc:creator>
  <cp:lastModifiedBy>Hannah Ngugi</cp:lastModifiedBy>
  <cp:lastPrinted>2019-07-24T08:40:25Z</cp:lastPrinted>
  <dcterms:created xsi:type="dcterms:W3CDTF">2001-10-09T11:15:45Z</dcterms:created>
  <dcterms:modified xsi:type="dcterms:W3CDTF">2025-06-20T08:46:23Z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89e0983-05e3-46a0-b893-ff28b8cf1441_Enabled">
    <vt:lpwstr>true</vt:lpwstr>
  </property>
  <property fmtid="{D5CDD505-2E9C-101B-9397-08002B2CF9AE}" pid="3" name="MSIP_Label_589e0983-05e3-46a0-b893-ff28b8cf1441_SetDate">
    <vt:lpwstr>2025-06-17T20:23:58Z</vt:lpwstr>
  </property>
  <property fmtid="{D5CDD505-2E9C-101B-9397-08002B2CF9AE}" pid="4" name="MSIP_Label_589e0983-05e3-46a0-b893-ff28b8cf1441_Method">
    <vt:lpwstr>Standard</vt:lpwstr>
  </property>
  <property fmtid="{D5CDD505-2E9C-101B-9397-08002B2CF9AE}" pid="5" name="MSIP_Label_589e0983-05e3-46a0-b893-ff28b8cf1441_Name">
    <vt:lpwstr>TMEA Public</vt:lpwstr>
  </property>
  <property fmtid="{D5CDD505-2E9C-101B-9397-08002B2CF9AE}" pid="6" name="MSIP_Label_589e0983-05e3-46a0-b893-ff28b8cf1441_SiteId">
    <vt:lpwstr>71dd2498-0b95-4eb5-8b08-940c9ea4bfb8</vt:lpwstr>
  </property>
  <property fmtid="{D5CDD505-2E9C-101B-9397-08002B2CF9AE}" pid="7" name="MSIP_Label_589e0983-05e3-46a0-b893-ff28b8cf1441_ActionId">
    <vt:lpwstr>4e664d28-92da-4d3a-b637-6454f3e6f539</vt:lpwstr>
  </property>
  <property fmtid="{D5CDD505-2E9C-101B-9397-08002B2CF9AE}" pid="8" name="MSIP_Label_589e0983-05e3-46a0-b893-ff28b8cf1441_ContentBits">
    <vt:lpwstr>0</vt:lpwstr>
  </property>
  <property fmtid="{D5CDD505-2E9C-101B-9397-08002B2CF9AE}" pid="9" name="MSIP_Label_589e0983-05e3-46a0-b893-ff28b8cf1441_Tag">
    <vt:lpwstr>10, 3, 0, 1</vt:lpwstr>
  </property>
</Properties>
</file>